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autonomos\"/>
    </mc:Choice>
  </mc:AlternateContent>
  <bookViews>
    <workbookView xWindow="600" yWindow="5550" windowWidth="19875" windowHeight="10920" tabRatio="750" firstSheet="7" activeTab="1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xlnm.Print_Area" localSheetId="0">EA!$A$1:$K$63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EFE!$A$1:$Q$75</definedName>
    <definedName name="_xlnm.Print_Area" localSheetId="1">ESF!$A$1:$L$75</definedName>
    <definedName name="_xlnm.Print_Area" localSheetId="6">EVHP!$A$1:$K$48</definedName>
  </definedNames>
  <calcPr calcId="152511"/>
</workbook>
</file>

<file path=xl/calcChain.xml><?xml version="1.0" encoding="utf-8"?>
<calcChain xmlns="http://schemas.openxmlformats.org/spreadsheetml/2006/main">
  <c r="I11" i="15" l="1"/>
  <c r="O23" i="10" l="1"/>
  <c r="H21" i="7"/>
  <c r="J50" i="1"/>
  <c r="I50" i="1"/>
  <c r="E40" i="7" l="1"/>
  <c r="E34" i="7"/>
  <c r="H27" i="7"/>
  <c r="H36" i="7"/>
  <c r="D21" i="20" l="1"/>
  <c r="E21" i="20" s="1"/>
  <c r="G18" i="14"/>
  <c r="E59" i="12"/>
  <c r="E58" i="12"/>
  <c r="E57" i="12"/>
  <c r="E29" i="20"/>
  <c r="J54" i="12" l="1"/>
  <c r="C11" i="20"/>
  <c r="I27" i="16" l="1"/>
  <c r="F27" i="16"/>
  <c r="E22" i="16"/>
  <c r="D22" i="16"/>
  <c r="F22" i="16" s="1"/>
  <c r="I22" i="16" s="1"/>
  <c r="I38" i="15"/>
  <c r="H38" i="15"/>
  <c r="G38" i="15"/>
  <c r="F38" i="15"/>
  <c r="E38" i="15"/>
  <c r="D38" i="15"/>
  <c r="D28" i="15"/>
  <c r="D10" i="15"/>
  <c r="D18" i="15"/>
  <c r="E28" i="15"/>
  <c r="G28" i="15"/>
  <c r="H28" i="15"/>
  <c r="I61" i="15"/>
  <c r="F37" i="15"/>
  <c r="I41" i="12" l="1"/>
  <c r="I40" i="12"/>
  <c r="I39" i="12"/>
  <c r="I38" i="12"/>
  <c r="I37" i="12"/>
  <c r="I36" i="12"/>
  <c r="I35" i="12"/>
  <c r="I34" i="12"/>
  <c r="H41" i="12"/>
  <c r="H40" i="12" s="1"/>
  <c r="H39" i="12"/>
  <c r="H38" i="12"/>
  <c r="H37" i="12"/>
  <c r="H36" i="12"/>
  <c r="H35" i="12"/>
  <c r="H34" i="12"/>
  <c r="J52" i="12"/>
  <c r="G52" i="12"/>
  <c r="J49" i="12"/>
  <c r="G49" i="12"/>
  <c r="J43" i="12"/>
  <c r="G43" i="12"/>
  <c r="J48" i="12"/>
  <c r="G48" i="12"/>
  <c r="I20" i="12"/>
  <c r="I19" i="12"/>
  <c r="I18" i="12"/>
  <c r="I17" i="12"/>
  <c r="I16" i="12"/>
  <c r="I15" i="12" s="1"/>
  <c r="I14" i="12"/>
  <c r="I13" i="12"/>
  <c r="I12" i="12"/>
  <c r="I11" i="12"/>
  <c r="H20" i="12"/>
  <c r="H19" i="12"/>
  <c r="H18" i="12"/>
  <c r="H17" i="12"/>
  <c r="H16" i="12"/>
  <c r="H15" i="12" s="1"/>
  <c r="H14" i="12"/>
  <c r="H13" i="12"/>
  <c r="H12" i="12"/>
  <c r="H11" i="12"/>
  <c r="I38" i="1" l="1"/>
  <c r="P65" i="10"/>
  <c r="O39" i="10"/>
  <c r="O50" i="10"/>
  <c r="P23" i="10"/>
  <c r="P19" i="10"/>
  <c r="G37" i="10"/>
  <c r="O19" i="10"/>
  <c r="H37" i="10"/>
  <c r="H14" i="10"/>
  <c r="G14" i="10"/>
  <c r="O51" i="10"/>
  <c r="P51" i="10"/>
  <c r="P50" i="10" s="1"/>
  <c r="F16" i="7" l="1"/>
  <c r="I27" i="1" l="1"/>
  <c r="E22" i="5"/>
  <c r="D12" i="5"/>
  <c r="C27" i="20" l="1"/>
  <c r="C31" i="20" s="1"/>
  <c r="E11" i="20"/>
  <c r="D11" i="20"/>
  <c r="G30" i="19"/>
  <c r="I23" i="19"/>
  <c r="H23" i="19"/>
  <c r="F23" i="19"/>
  <c r="E23" i="19"/>
  <c r="G23" i="19" s="1"/>
  <c r="J16" i="19"/>
  <c r="G39" i="19"/>
  <c r="J39" i="19" s="1"/>
  <c r="G38" i="19"/>
  <c r="J38" i="19" s="1"/>
  <c r="G37" i="19"/>
  <c r="J37" i="19" s="1"/>
  <c r="G36" i="19"/>
  <c r="J36" i="19" s="1"/>
  <c r="G35" i="19"/>
  <c r="G34" i="19"/>
  <c r="J34" i="19" s="1"/>
  <c r="G33" i="19"/>
  <c r="J33" i="19" s="1"/>
  <c r="G32" i="19"/>
  <c r="J32" i="19" s="1"/>
  <c r="G31" i="19"/>
  <c r="J31" i="19" s="1"/>
  <c r="G29" i="19"/>
  <c r="J29" i="19" s="1"/>
  <c r="G28" i="19"/>
  <c r="J28" i="19" s="1"/>
  <c r="G27" i="19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G15" i="19"/>
  <c r="J15" i="19" s="1"/>
  <c r="I14" i="19"/>
  <c r="H14" i="19"/>
  <c r="F14" i="19"/>
  <c r="E14" i="19"/>
  <c r="G14" i="19" s="1"/>
  <c r="J14" i="19" s="1"/>
  <c r="G13" i="19"/>
  <c r="J13" i="19" s="1"/>
  <c r="G12" i="19"/>
  <c r="J12" i="19" s="1"/>
  <c r="I11" i="19"/>
  <c r="H11" i="19"/>
  <c r="F11" i="19"/>
  <c r="E11" i="19"/>
  <c r="C33" i="18"/>
  <c r="B33" i="18"/>
  <c r="C18" i="18"/>
  <c r="C35" i="18" s="1"/>
  <c r="B18" i="18"/>
  <c r="B35" i="18" s="1"/>
  <c r="H10" i="17"/>
  <c r="F19" i="17"/>
  <c r="D19" i="17"/>
  <c r="D33" i="17" s="1"/>
  <c r="F46" i="16"/>
  <c r="I46" i="16" s="1"/>
  <c r="F45" i="16"/>
  <c r="I45" i="16" s="1"/>
  <c r="F44" i="16"/>
  <c r="I44" i="16" s="1"/>
  <c r="F43" i="16"/>
  <c r="I43" i="16" s="1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F31" i="16"/>
  <c r="I31" i="16" s="1"/>
  <c r="F29" i="16"/>
  <c r="I29" i="16" s="1"/>
  <c r="F28" i="16"/>
  <c r="I28" i="16" s="1"/>
  <c r="F26" i="16"/>
  <c r="I26" i="16" s="1"/>
  <c r="F25" i="16"/>
  <c r="I25" i="16" s="1"/>
  <c r="F24" i="16"/>
  <c r="I24" i="16" s="1"/>
  <c r="F23" i="16"/>
  <c r="I23" i="16" s="1"/>
  <c r="H22" i="16"/>
  <c r="G22" i="16"/>
  <c r="G48" i="16" s="1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E48" i="16" s="1"/>
  <c r="D12" i="16"/>
  <c r="H74" i="15"/>
  <c r="G74" i="15"/>
  <c r="E74" i="15"/>
  <c r="D74" i="15"/>
  <c r="H70" i="15"/>
  <c r="G70" i="15"/>
  <c r="E70" i="15"/>
  <c r="D70" i="15"/>
  <c r="H62" i="15"/>
  <c r="G62" i="15"/>
  <c r="E62" i="15"/>
  <c r="F62" i="15" s="1"/>
  <c r="I62" i="15" s="1"/>
  <c r="D62" i="15"/>
  <c r="H58" i="15"/>
  <c r="G58" i="15"/>
  <c r="E58" i="15"/>
  <c r="D58" i="15"/>
  <c r="H48" i="15"/>
  <c r="G48" i="15"/>
  <c r="E48" i="15"/>
  <c r="D48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I37" i="15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I26" i="15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E18" i="15"/>
  <c r="H10" i="15"/>
  <c r="G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E10" i="15"/>
  <c r="F16" i="14"/>
  <c r="I16" i="14" s="1"/>
  <c r="F14" i="14"/>
  <c r="F12" i="14"/>
  <c r="I12" i="14" s="1"/>
  <c r="H18" i="14"/>
  <c r="E18" i="14"/>
  <c r="D18" i="14"/>
  <c r="F12" i="13"/>
  <c r="I12" i="13" s="1"/>
  <c r="H22" i="13"/>
  <c r="G22" i="13"/>
  <c r="E22" i="13"/>
  <c r="D22" i="13"/>
  <c r="J47" i="12"/>
  <c r="J44" i="12"/>
  <c r="J42" i="12"/>
  <c r="J41" i="12"/>
  <c r="J39" i="12"/>
  <c r="J38" i="12"/>
  <c r="J36" i="12"/>
  <c r="J35" i="12"/>
  <c r="J34" i="12"/>
  <c r="G51" i="12"/>
  <c r="G46" i="12"/>
  <c r="G47" i="12"/>
  <c r="G35" i="12"/>
  <c r="G36" i="12"/>
  <c r="G38" i="12"/>
  <c r="G39" i="12"/>
  <c r="G41" i="12"/>
  <c r="G40" i="12" s="1"/>
  <c r="G42" i="12"/>
  <c r="G44" i="12"/>
  <c r="G34" i="12"/>
  <c r="I51" i="12"/>
  <c r="J51" i="12" s="1"/>
  <c r="I46" i="12"/>
  <c r="J40" i="12"/>
  <c r="I33" i="12"/>
  <c r="H51" i="12"/>
  <c r="D27" i="20" s="1"/>
  <c r="D31" i="20" s="1"/>
  <c r="H46" i="12"/>
  <c r="F51" i="12"/>
  <c r="F46" i="12"/>
  <c r="F40" i="12"/>
  <c r="F37" i="12"/>
  <c r="E51" i="12"/>
  <c r="E46" i="12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7" i="12"/>
  <c r="G16" i="12"/>
  <c r="G15" i="12" s="1"/>
  <c r="G14" i="12"/>
  <c r="G13" i="12"/>
  <c r="G12" i="12"/>
  <c r="G11" i="12"/>
  <c r="J18" i="12"/>
  <c r="H26" i="12"/>
  <c r="F18" i="12"/>
  <c r="F15" i="12"/>
  <c r="G18" i="12"/>
  <c r="E82" i="15" l="1"/>
  <c r="I28" i="15"/>
  <c r="F28" i="15"/>
  <c r="I14" i="14"/>
  <c r="I41" i="19"/>
  <c r="H41" i="19"/>
  <c r="E41" i="19"/>
  <c r="F41" i="19"/>
  <c r="F33" i="17"/>
  <c r="H19" i="17"/>
  <c r="H33" i="17" s="1"/>
  <c r="H48" i="16"/>
  <c r="F70" i="15"/>
  <c r="D48" i="16"/>
  <c r="F10" i="15"/>
  <c r="F48" i="15"/>
  <c r="F58" i="15"/>
  <c r="I58" i="15" s="1"/>
  <c r="H82" i="15"/>
  <c r="G82" i="15"/>
  <c r="F18" i="15"/>
  <c r="I18" i="15" s="1"/>
  <c r="F54" i="12"/>
  <c r="H33" i="12"/>
  <c r="D7" i="20" s="1"/>
  <c r="D15" i="20" s="1"/>
  <c r="D19" i="20" s="1"/>
  <c r="D23" i="20" s="1"/>
  <c r="E54" i="12"/>
  <c r="J37" i="12"/>
  <c r="J33" i="12" s="1"/>
  <c r="E33" i="12"/>
  <c r="C7" i="20" s="1"/>
  <c r="C15" i="20" s="1"/>
  <c r="C19" i="20" s="1"/>
  <c r="C23" i="20" s="1"/>
  <c r="E7" i="20"/>
  <c r="E15" i="20" s="1"/>
  <c r="F18" i="14"/>
  <c r="I54" i="12"/>
  <c r="E31" i="20" s="1"/>
  <c r="G37" i="12"/>
  <c r="G33" i="12" s="1"/>
  <c r="F33" i="12"/>
  <c r="D82" i="15"/>
  <c r="G11" i="19"/>
  <c r="J23" i="19"/>
  <c r="J35" i="19"/>
  <c r="I18" i="14"/>
  <c r="J46" i="12"/>
  <c r="F22" i="13"/>
  <c r="F12" i="16"/>
  <c r="I16" i="16"/>
  <c r="I12" i="16" s="1"/>
  <c r="H54" i="12"/>
  <c r="F26" i="12"/>
  <c r="I26" i="12"/>
  <c r="I22" i="13"/>
  <c r="F42" i="16"/>
  <c r="I42" i="16" s="1"/>
  <c r="J30" i="19"/>
  <c r="J27" i="19"/>
  <c r="F74" i="15"/>
  <c r="I70" i="15"/>
  <c r="J15" i="12"/>
  <c r="G26" i="12"/>
  <c r="E26" i="12"/>
  <c r="E23" i="7"/>
  <c r="I29" i="2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D29" i="8"/>
  <c r="G29" i="8" s="1"/>
  <c r="H29" i="8" s="1"/>
  <c r="D28" i="8"/>
  <c r="G28" i="8" s="1"/>
  <c r="H28" i="8" s="1"/>
  <c r="D24" i="8"/>
  <c r="G24" i="8" s="1"/>
  <c r="H24" i="8" s="1"/>
  <c r="D19" i="8"/>
  <c r="G19" i="8" s="1"/>
  <c r="K19" i="8" s="1"/>
  <c r="D20" i="8"/>
  <c r="G20" i="8" s="1"/>
  <c r="H20" i="8" s="1"/>
  <c r="D21" i="8"/>
  <c r="D22" i="8"/>
  <c r="G22" i="8" s="1"/>
  <c r="D23" i="8"/>
  <c r="G23" i="8" s="1"/>
  <c r="D18" i="8"/>
  <c r="G18" i="8" s="1"/>
  <c r="P39" i="10"/>
  <c r="P38" i="10" s="1"/>
  <c r="O38" i="10"/>
  <c r="O56" i="10" s="1"/>
  <c r="P14" i="10"/>
  <c r="O14" i="10"/>
  <c r="I36" i="9"/>
  <c r="H36" i="9"/>
  <c r="I31" i="9"/>
  <c r="H31" i="9"/>
  <c r="I22" i="9"/>
  <c r="H22" i="9"/>
  <c r="I17" i="9"/>
  <c r="H17" i="9"/>
  <c r="F26" i="8"/>
  <c r="E26" i="8"/>
  <c r="G21" i="8"/>
  <c r="H21" i="8" s="1"/>
  <c r="F16" i="8"/>
  <c r="E16" i="8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G21" i="7"/>
  <c r="D21" i="7"/>
  <c r="H19" i="7"/>
  <c r="H18" i="7"/>
  <c r="H17" i="7"/>
  <c r="G16" i="7"/>
  <c r="E16" i="7"/>
  <c r="D16" i="7"/>
  <c r="H14" i="7"/>
  <c r="J48" i="5"/>
  <c r="I48" i="5"/>
  <c r="J40" i="5"/>
  <c r="I40" i="5"/>
  <c r="J33" i="5"/>
  <c r="I33" i="5"/>
  <c r="J28" i="5"/>
  <c r="I28" i="5"/>
  <c r="E26" i="5"/>
  <c r="D26" i="5"/>
  <c r="D22" i="5"/>
  <c r="J17" i="5"/>
  <c r="I17" i="5"/>
  <c r="J12" i="5"/>
  <c r="I12" i="5"/>
  <c r="E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I54" i="2"/>
  <c r="E166" i="3" s="1"/>
  <c r="I47" i="2"/>
  <c r="E161" i="3" s="1"/>
  <c r="I48" i="2"/>
  <c r="J48" i="2" s="1"/>
  <c r="E212" i="3" s="1"/>
  <c r="I49" i="2"/>
  <c r="J49" i="2" s="1"/>
  <c r="E213" i="3" s="1"/>
  <c r="I50" i="2"/>
  <c r="E164" i="3" s="1"/>
  <c r="I41" i="2"/>
  <c r="J41" i="2" s="1"/>
  <c r="E207" i="3" s="1"/>
  <c r="I42" i="2"/>
  <c r="J42" i="2" s="1"/>
  <c r="E208" i="3" s="1"/>
  <c r="I40" i="2"/>
  <c r="E156" i="3" s="1"/>
  <c r="I30" i="2"/>
  <c r="I31" i="2"/>
  <c r="E150" i="3" s="1"/>
  <c r="I32" i="2"/>
  <c r="I33" i="2"/>
  <c r="J33" i="2" s="1"/>
  <c r="E202" i="3" s="1"/>
  <c r="I34" i="2"/>
  <c r="I19" i="2"/>
  <c r="J19" i="2" s="1"/>
  <c r="E190" i="3" s="1"/>
  <c r="I20" i="2"/>
  <c r="J20" i="2" s="1"/>
  <c r="E191" i="3" s="1"/>
  <c r="I21" i="2"/>
  <c r="E142" i="3" s="1"/>
  <c r="I22" i="2"/>
  <c r="E143" i="3" s="1"/>
  <c r="I23" i="2"/>
  <c r="J23" i="2" s="1"/>
  <c r="E194" i="3" s="1"/>
  <c r="I24" i="2"/>
  <c r="E145" i="3" s="1"/>
  <c r="I25" i="2"/>
  <c r="E146" i="3" s="1"/>
  <c r="E144" i="3"/>
  <c r="J30" i="2"/>
  <c r="E199" i="3"/>
  <c r="E149" i="3"/>
  <c r="J32" i="2"/>
  <c r="E201" i="3" s="1"/>
  <c r="E151" i="3"/>
  <c r="J54" i="2"/>
  <c r="E216" i="3" s="1"/>
  <c r="J34" i="2"/>
  <c r="E203" i="3" s="1"/>
  <c r="E153" i="3"/>
  <c r="J55" i="2"/>
  <c r="E217" i="3"/>
  <c r="E167" i="3"/>
  <c r="D29" i="2"/>
  <c r="E129" i="3" s="1"/>
  <c r="D30" i="2"/>
  <c r="E130" i="3" s="1"/>
  <c r="D31" i="2"/>
  <c r="E131" i="3" s="1"/>
  <c r="D32" i="2"/>
  <c r="E132" i="3" s="1"/>
  <c r="D33" i="2"/>
  <c r="E133" i="3" s="1"/>
  <c r="D34" i="2"/>
  <c r="E134" i="3" s="1"/>
  <c r="D35" i="2"/>
  <c r="E135" i="3" s="1"/>
  <c r="D36" i="2"/>
  <c r="E136" i="3" s="1"/>
  <c r="D28" i="2"/>
  <c r="E28" i="2" s="1"/>
  <c r="E178" i="3" s="1"/>
  <c r="D19" i="2"/>
  <c r="E121" i="3" s="1"/>
  <c r="D20" i="2"/>
  <c r="E122" i="3" s="1"/>
  <c r="D21" i="2"/>
  <c r="E21" i="2" s="1"/>
  <c r="E173" i="3" s="1"/>
  <c r="D22" i="2"/>
  <c r="E124" i="3" s="1"/>
  <c r="D23" i="2"/>
  <c r="D24" i="2"/>
  <c r="E24" i="2" s="1"/>
  <c r="E176" i="3" s="1"/>
  <c r="E23" i="2"/>
  <c r="E175" i="3"/>
  <c r="E125" i="3"/>
  <c r="I52" i="2"/>
  <c r="E165" i="3" s="1"/>
  <c r="J58" i="1"/>
  <c r="E105" i="3" s="1"/>
  <c r="I58" i="1"/>
  <c r="E53" i="3" s="1"/>
  <c r="J44" i="1"/>
  <c r="E95" i="3" s="1"/>
  <c r="I44" i="1"/>
  <c r="E43" i="3" s="1"/>
  <c r="E41" i="1"/>
  <c r="D41" i="1"/>
  <c r="E24" i="3" s="1"/>
  <c r="J38" i="1"/>
  <c r="E93" i="3" s="1"/>
  <c r="J27" i="1"/>
  <c r="E86" i="3" s="1"/>
  <c r="E34" i="3"/>
  <c r="E26" i="1"/>
  <c r="E66" i="3" s="1"/>
  <c r="D26" i="1"/>
  <c r="E14" i="3" s="1"/>
  <c r="E19" i="20" l="1"/>
  <c r="E23" i="20" s="1"/>
  <c r="I10" i="15"/>
  <c r="F48" i="16"/>
  <c r="G84" i="15"/>
  <c r="I48" i="15"/>
  <c r="E84" i="15"/>
  <c r="D84" i="15"/>
  <c r="H84" i="15"/>
  <c r="J26" i="12"/>
  <c r="E35" i="2"/>
  <c r="E185" i="3" s="1"/>
  <c r="E123" i="3"/>
  <c r="H29" i="7"/>
  <c r="H30" i="8"/>
  <c r="K30" i="8"/>
  <c r="H22" i="8"/>
  <c r="K22" i="8"/>
  <c r="J24" i="2"/>
  <c r="E195" i="3" s="1"/>
  <c r="E158" i="3"/>
  <c r="E21" i="7"/>
  <c r="E27" i="7" s="1"/>
  <c r="H23" i="7"/>
  <c r="J21" i="2"/>
  <c r="E192" i="3" s="1"/>
  <c r="E128" i="3"/>
  <c r="F14" i="8"/>
  <c r="E14" i="8"/>
  <c r="J50" i="2"/>
  <c r="E214" i="3" s="1"/>
  <c r="E34" i="2"/>
  <c r="E184" i="3" s="1"/>
  <c r="E36" i="2"/>
  <c r="E186" i="3" s="1"/>
  <c r="E162" i="3"/>
  <c r="E157" i="3"/>
  <c r="J40" i="2"/>
  <c r="E206" i="3" s="1"/>
  <c r="J22" i="2"/>
  <c r="E193" i="3" s="1"/>
  <c r="J25" i="2"/>
  <c r="E196" i="3" s="1"/>
  <c r="E139" i="3"/>
  <c r="E140" i="3"/>
  <c r="E32" i="2"/>
  <c r="E182" i="3" s="1"/>
  <c r="E30" i="2"/>
  <c r="E180" i="3" s="1"/>
  <c r="E20" i="2"/>
  <c r="E172" i="3" s="1"/>
  <c r="E19" i="2"/>
  <c r="E171" i="3" s="1"/>
  <c r="E33" i="5"/>
  <c r="D33" i="5"/>
  <c r="G54" i="12"/>
  <c r="I38" i="2"/>
  <c r="E155" i="3" s="1"/>
  <c r="E29" i="2"/>
  <c r="E179" i="3" s="1"/>
  <c r="E126" i="3"/>
  <c r="E141" i="3"/>
  <c r="E152" i="3"/>
  <c r="E163" i="3"/>
  <c r="I16" i="2"/>
  <c r="E138" i="3" s="1"/>
  <c r="I51" i="5"/>
  <c r="G27" i="7"/>
  <c r="G40" i="7" s="1"/>
  <c r="H28" i="9"/>
  <c r="H46" i="9" s="1"/>
  <c r="H42" i="9"/>
  <c r="K20" i="8"/>
  <c r="I48" i="16"/>
  <c r="J38" i="2"/>
  <c r="E205" i="3" s="1"/>
  <c r="J51" i="5"/>
  <c r="H16" i="7"/>
  <c r="I28" i="9"/>
  <c r="I42" i="9"/>
  <c r="K29" i="8"/>
  <c r="J11" i="19"/>
  <c r="J41" i="19" s="1"/>
  <c r="G41" i="19"/>
  <c r="J52" i="2"/>
  <c r="E215" i="3" s="1"/>
  <c r="J29" i="2"/>
  <c r="D27" i="7"/>
  <c r="D40" i="7" s="1"/>
  <c r="K35" i="8"/>
  <c r="I74" i="15"/>
  <c r="F82" i="15"/>
  <c r="H19" i="8"/>
  <c r="K23" i="8"/>
  <c r="H23" i="8"/>
  <c r="K31" i="8"/>
  <c r="K24" i="8"/>
  <c r="K34" i="8"/>
  <c r="K21" i="8"/>
  <c r="K36" i="8"/>
  <c r="G66" i="10"/>
  <c r="O58" i="10" s="1"/>
  <c r="O66" i="10" s="1"/>
  <c r="H66" i="10"/>
  <c r="P58" i="10" s="1"/>
  <c r="I40" i="1"/>
  <c r="E43" i="1"/>
  <c r="E77" i="3" s="1"/>
  <c r="J40" i="1"/>
  <c r="E94" i="3" s="1"/>
  <c r="E189" i="3"/>
  <c r="H18" i="8"/>
  <c r="K18" i="8"/>
  <c r="E18" i="2"/>
  <c r="E170" i="3" s="1"/>
  <c r="D16" i="8"/>
  <c r="P56" i="10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8" i="8"/>
  <c r="D26" i="8"/>
  <c r="G26" i="8" s="1"/>
  <c r="H26" i="8" s="1"/>
  <c r="E22" i="2"/>
  <c r="D16" i="2"/>
  <c r="E119" i="3" s="1"/>
  <c r="I82" i="15" l="1"/>
  <c r="I84" i="15" s="1"/>
  <c r="F84" i="15"/>
  <c r="I53" i="5"/>
  <c r="H40" i="7"/>
  <c r="H50" i="9"/>
  <c r="J53" i="5"/>
  <c r="J16" i="2"/>
  <c r="E188" i="3" s="1"/>
  <c r="I46" i="9"/>
  <c r="I50" i="9" s="1"/>
  <c r="G16" i="8"/>
  <c r="G14" i="8" s="1"/>
  <c r="D14" i="8"/>
  <c r="P66" i="10"/>
  <c r="E42" i="3"/>
  <c r="D14" i="2"/>
  <c r="E118" i="3" s="1"/>
  <c r="E26" i="2"/>
  <c r="E177" i="3" s="1"/>
  <c r="E181" i="3"/>
  <c r="J27" i="2"/>
  <c r="I14" i="2"/>
  <c r="E137" i="3" s="1"/>
  <c r="E16" i="2"/>
  <c r="E174" i="3"/>
  <c r="J52" i="1" l="1"/>
  <c r="F22" i="7" s="1"/>
  <c r="I52" i="1"/>
  <c r="J14" i="2"/>
  <c r="E187" i="3" s="1"/>
  <c r="O65" i="10"/>
  <c r="O71" i="10" s="1"/>
  <c r="E48" i="3"/>
  <c r="H16" i="8"/>
  <c r="H14" i="8" s="1"/>
  <c r="E197" i="3"/>
  <c r="E169" i="3"/>
  <c r="E14" i="2"/>
  <c r="E168" i="3" s="1"/>
  <c r="H22" i="7" l="1"/>
  <c r="F21" i="7"/>
  <c r="I46" i="2"/>
  <c r="I44" i="2" s="1"/>
  <c r="I36" i="2" s="1"/>
  <c r="E154" i="3" s="1"/>
  <c r="J63" i="1"/>
  <c r="J65" i="1" s="1"/>
  <c r="E109" i="3" s="1"/>
  <c r="E100" i="3"/>
  <c r="E47" i="3"/>
  <c r="F35" i="7"/>
  <c r="I63" i="1"/>
  <c r="I65" i="1" s="1"/>
  <c r="E108" i="3" l="1"/>
  <c r="E159" i="3"/>
  <c r="E160" i="3"/>
  <c r="E99" i="3"/>
  <c r="J46" i="2"/>
  <c r="E210" i="3" s="1"/>
  <c r="F27" i="7"/>
  <c r="K27" i="7" s="1"/>
  <c r="F34" i="7"/>
  <c r="H35" i="7"/>
  <c r="O72" i="10"/>
  <c r="E56" i="3"/>
  <c r="E57" i="3"/>
  <c r="J44" i="2" l="1"/>
  <c r="J36" i="2" s="1"/>
  <c r="E204" i="3" s="1"/>
  <c r="F40" i="7"/>
  <c r="K40" i="7" s="1"/>
  <c r="H34" i="7"/>
  <c r="E209" i="3" l="1"/>
</calcChain>
</file>

<file path=xl/sharedStrings.xml><?xml version="1.0" encoding="utf-8"?>
<sst xmlns="http://schemas.openxmlformats.org/spreadsheetml/2006/main" count="1553" uniqueCount="705">
  <si>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</si>
  <si>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</si>
  <si>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</si>
  <si>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</si>
  <si>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</si>
  <si>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</si>
  <si>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</si>
  <si>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</si>
  <si>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</si>
  <si>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</si>
  <si>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</si>
  <si>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</si>
  <si>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</si>
  <si>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</si>
  <si>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</si>
  <si>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</si>
  <si>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</si>
  <si>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</si>
  <si>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</si>
  <si>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</si>
  <si>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</si>
  <si>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</si>
  <si>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</si>
  <si>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</si>
  <si>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</si>
  <si>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</si>
  <si>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</si>
  <si>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</si>
  <si>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</si>
  <si>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</si>
  <si>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</si>
  <si>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</si>
  <si>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</si>
  <si>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</si>
  <si>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</si>
  <si>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</si>
  <si>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</si>
  <si>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</si>
  <si>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</si>
  <si>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</si>
  <si>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</si>
  <si>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</si>
  <si>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</si>
  <si>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</si>
  <si>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</si>
  <si>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</si>
  <si>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</si>
  <si>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</si>
  <si>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</si>
  <si>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</si>
  <si>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</si>
  <si>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</si>
  <si>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</si>
  <si>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</si>
  <si>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</si>
  <si>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</si>
  <si>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</si>
  <si>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</si>
  <si>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</si>
  <si>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</si>
  <si>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</si>
  <si>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</si>
  <si>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</si>
  <si>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</si>
  <si>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</si>
  <si>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</si>
  <si>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</si>
  <si>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</si>
  <si>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</si>
  <si>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</si>
  <si>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</si>
  <si>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</si>
  <si>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</si>
  <si>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</si>
  <si>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</si>
  <si>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</si>
  <si>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</si>
  <si>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</si>
  <si>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</si>
  <si>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</si>
  <si>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</si>
  <si>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</si>
  <si>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</si>
  <si>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</si>
  <si>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</si>
  <si>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</si>
  <si>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</si>
  <si>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</si>
  <si>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</si>
  <si>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</si>
  <si>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</si>
  <si>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</si>
  <si>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</si>
  <si>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</si>
  <si>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</si>
  <si>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</si>
  <si>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</si>
  <si>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</si>
  <si>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</si>
  <si>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</si>
  <si>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</si>
  <si>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</si>
  <si>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</si>
  <si>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</si>
  <si>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</si>
  <si>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</si>
  <si>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</si>
  <si>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</si>
  <si>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</si>
  <si>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</si>
  <si>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</si>
  <si>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</si>
  <si>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</si>
  <si>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</si>
  <si>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</si>
  <si>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</si>
  <si>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</si>
  <si>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</si>
  <si>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</si>
  <si>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</si>
  <si>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</si>
  <si>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</si>
  <si>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</si>
  <si>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</si>
  <si>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</si>
  <si>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</si>
  <si>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</si>
  <si>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</si>
  <si>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</si>
  <si>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</si>
  <si>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</si>
  <si>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</si>
  <si>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</si>
  <si>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</si>
  <si>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</si>
  <si>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</si>
  <si>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</si>
  <si>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</si>
  <si>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</si>
  <si>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</si>
  <si>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</si>
  <si>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</si>
  <si>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</si>
  <si>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</si>
  <si>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</si>
  <si>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</si>
  <si>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</si>
  <si>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</si>
  <si>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</si>
  <si>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</si>
  <si>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</si>
  <si>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</si>
  <si>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</si>
  <si>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</si>
  <si>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</si>
  <si>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</si>
  <si>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</si>
  <si>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</si>
  <si>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</si>
  <si>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</si>
  <si>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</si>
  <si>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</si>
  <si>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</si>
  <si>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</si>
  <si>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</si>
  <si>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</si>
  <si>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</si>
  <si>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</si>
  <si>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</si>
  <si>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</si>
  <si>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</si>
  <si>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</si>
  <si>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</si>
  <si>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</si>
  <si>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</si>
  <si>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</si>
  <si>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</si>
  <si>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</si>
  <si>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</si>
  <si>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</si>
  <si>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</si>
  <si>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</si>
  <si>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</si>
  <si>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</si>
  <si>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</si>
  <si>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</si>
  <si>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</si>
  <si>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</si>
  <si>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</si>
  <si>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</si>
  <si>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</si>
  <si>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</si>
  <si>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</si>
  <si>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</si>
  <si>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</si>
  <si>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</si>
  <si>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</si>
  <si>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</si>
  <si>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</si>
  <si>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</si>
  <si>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</si>
  <si>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</si>
  <si>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</si>
  <si>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</si>
  <si>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</si>
  <si>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</si>
  <si>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</si>
  <si>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</si>
  <si>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</si>
  <si>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</si>
  <si>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</si>
  <si>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</si>
  <si>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</si>
  <si>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</si>
  <si>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</si>
  <si>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</si>
  <si>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</si>
  <si>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</si>
  <si>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</si>
  <si>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</si>
  <si>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</si>
  <si>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</si>
  <si>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</si>
  <si>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</si>
  <si>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</si>
  <si>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</si>
  <si>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</si>
  <si>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</si>
  <si>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</si>
  <si>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</si>
  <si>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</si>
  <si>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</si>
  <si>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</si>
  <si>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</si>
  <si>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</si>
  <si>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</si>
  <si>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</si>
  <si>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</si>
  <si>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</si>
  <si>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</si>
  <si>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</si>
  <si>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</si>
  <si>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</si>
  <si>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</si>
  <si>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</si>
  <si>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</si>
  <si>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</si>
  <si>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</si>
  <si>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</si>
  <si>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</si>
  <si>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</si>
  <si>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</si>
  <si>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</si>
  <si>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</si>
  <si>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</si>
  <si>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</si>
  <si>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</si>
  <si>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</si>
  <si>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</si>
  <si>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</si>
  <si>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</si>
  <si>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</si>
  <si>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</si>
  <si>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</si>
  <si>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</si>
  <si>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</si>
  <si>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</si>
  <si>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</si>
  <si>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</si>
  <si>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</si>
  <si>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</si>
  <si>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</si>
  <si>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</si>
  <si>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</si>
  <si>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</si>
  <si>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</si>
  <si>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</si>
  <si>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</si>
  <si>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</si>
  <si>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</si>
  <si>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</si>
  <si>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</si>
  <si>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</si>
  <si>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</si>
  <si>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</si>
  <si>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</si>
  <si>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</si>
  <si>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</si>
  <si>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</si>
  <si>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</si>
  <si>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</si>
  <si>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</si>
  <si>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</si>
  <si>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</si>
  <si>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</si>
  <si>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</si>
  <si>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</si>
  <si>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</si>
  <si>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</si>
  <si>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</si>
  <si>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</si>
  <si>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</si>
  <si>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</si>
  <si>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</si>
  <si>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</si>
  <si>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</si>
  <si>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</si>
  <si>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</si>
  <si>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</si>
  <si>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</si>
  <si>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</si>
  <si>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</si>
  <si>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</si>
  <si>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</si>
  <si>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</si>
  <si>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</si>
  <si>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</si>
  <si>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</si>
  <si>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</si>
  <si>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</si>
  <si>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</si>
  <si>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</si>
  <si>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</si>
  <si>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</si>
  <si>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</si>
  <si>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</si>
  <si>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</si>
  <si>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</si>
  <si>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</si>
  <si>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</si>
  <si>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</si>
  <si>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</si>
  <si>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</si>
  <si>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</si>
  <si>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</si>
  <si>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</si>
  <si>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</si>
  <si>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</si>
  <si>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</si>
  <si>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</si>
  <si>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</si>
  <si>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</si>
  <si>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</si>
  <si>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</si>
  <si>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</si>
  <si>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</si>
  <si>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</si>
  <si>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</si>
  <si>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</si>
  <si>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</si>
  <si>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</si>
  <si>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</si>
  <si>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</si>
  <si>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</si>
  <si>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</si>
  <si>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</si>
  <si>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</si>
  <si>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</si>
  <si>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</si>
  <si>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</si>
  <si>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</si>
  <si>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</si>
  <si>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</si>
  <si>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</si>
  <si>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</si>
  <si>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</si>
  <si>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</si>
  <si>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</si>
  <si>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</si>
  <si>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</si>
  <si>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</si>
  <si>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</si>
  <si>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</si>
  <si>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</si>
  <si>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</si>
  <si>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</si>
  <si>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</si>
  <si>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</si>
  <si>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</si>
  <si>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</si>
  <si>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</si>
  <si>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</si>
  <si>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</si>
  <si>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</si>
  <si>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</si>
  <si>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</si>
  <si>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</si>
  <si>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</si>
  <si>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</si>
  <si>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</si>
  <si>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</si>
  <si>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</si>
  <si>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</si>
  <si>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</si>
  <si>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</si>
  <si>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</si>
  <si>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</si>
  <si>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</si>
  <si>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</si>
  <si>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</si>
  <si>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</si>
  <si>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</si>
  <si>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</si>
  <si>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</si>
  <si>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</si>
  <si>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</si>
  <si>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Ingresos excedentes</t>
  </si>
  <si>
    <t>UNIVERSIDAD AUTÓNOMA DEL ESTADO DE MORELOS</t>
  </si>
  <si>
    <t>Resultados del Periodo  (Ahorro/Desahorro)</t>
  </si>
  <si>
    <t>C.P. HERIBERTO VELAZCO OSORIO</t>
  </si>
  <si>
    <t>DIRECTOR DE CONTABILIDAD</t>
  </si>
  <si>
    <t>C.P. ROCIO MEJIA LOPEZ</t>
  </si>
  <si>
    <t>JEFE DEL DEPARTAMENTO DE REGISTRO CONTABLE</t>
  </si>
  <si>
    <t>PESO MEXICANO</t>
  </si>
  <si>
    <t>BANCO INTERACCIONES S.A. INSTITUCION DE BANCA MULTIPLE GRUPO FINANCIERO INTERACCIONES</t>
  </si>
  <si>
    <t>Otros Gastos Varios</t>
  </si>
  <si>
    <t>Depreciacion de Bienes Muebles</t>
  </si>
  <si>
    <t>Depreciacion, Deterioro y Amortizacion</t>
  </si>
  <si>
    <t>Pasivos Diferidos a Corto plazo</t>
  </si>
  <si>
    <t>Fondos y Bienes de Terceros en Garantia y/o en Administracion</t>
  </si>
  <si>
    <t>Resultado del Ejercicio</t>
  </si>
  <si>
    <t>Resultado de Ejercicios Anteriores</t>
  </si>
  <si>
    <t>Rectificaciones de Resultados de Ejercicios</t>
  </si>
  <si>
    <t>Órgano Autónomo</t>
  </si>
  <si>
    <t>Educación (Universidad Autonoma del Estado de Morelos)</t>
  </si>
  <si>
    <t>Banco Interacciones S.A. Institucion de Banca Multiple Grupo Financiero Interacciones</t>
  </si>
  <si>
    <t>Bancomer</t>
  </si>
  <si>
    <t>UAEM ESC. ENFERMERIA</t>
  </si>
  <si>
    <t>UAEM PREPA DNA. 1</t>
  </si>
  <si>
    <t>UAEM PREPA NOCT. 1</t>
  </si>
  <si>
    <t>UAEM FAC.DE FARMACIA</t>
  </si>
  <si>
    <t>UAEM FAC.HUMANIDADES</t>
  </si>
  <si>
    <t>UAEM SEAD CUAUTLA</t>
  </si>
  <si>
    <t>UAEM C.I.B.Y.C.</t>
  </si>
  <si>
    <t>UAEM PREPA JOJUTLA</t>
  </si>
  <si>
    <t>UAEM ESC.TENICOS LAB</t>
  </si>
  <si>
    <t>UAEM FAC.C.BIOLOGICA</t>
  </si>
  <si>
    <t>UAEM FAC. DE ARTES</t>
  </si>
  <si>
    <t>UAEM C.E.I.B.</t>
  </si>
  <si>
    <t>UAEM CIE INGRESOS</t>
  </si>
  <si>
    <t>UAEM C.I.B.</t>
  </si>
  <si>
    <t>UAEM FINANCIAMIENTO</t>
  </si>
  <si>
    <t>UAEM C.I.Q.</t>
  </si>
  <si>
    <t>UAEM PREPA TLALTIZAP</t>
  </si>
  <si>
    <t>UAEM EJE GASTOS 2007</t>
  </si>
  <si>
    <t>UAEM EJE INGRESO2007</t>
  </si>
  <si>
    <t>UAEM DEVOLUCION SDOS</t>
  </si>
  <si>
    <t>UAEM C.Y.T.E.D.</t>
  </si>
  <si>
    <t>UAEM TAMIZAJE DROYFA</t>
  </si>
  <si>
    <t>UAEM FESE</t>
  </si>
  <si>
    <t>UAEM PERAJ</t>
  </si>
  <si>
    <t>UAEM FONDO PYME 2011</t>
  </si>
  <si>
    <t>UAEM PREPA PTE.IXTLA</t>
  </si>
  <si>
    <t>UAEM CONACYT</t>
  </si>
  <si>
    <t>UAEM APOYO A MADRES</t>
  </si>
  <si>
    <t>PROYECTOS SEDESOL</t>
  </si>
  <si>
    <t>REMANENTES SEDESOL</t>
  </si>
  <si>
    <t>PROMEP</t>
  </si>
  <si>
    <t> UNIVERSIDAD AUTONOMA DEL ESTADO DE MOREL</t>
  </si>
  <si>
    <t> UAEM PROMEP</t>
  </si>
  <si>
    <t> UAEM EJE GASTOS</t>
  </si>
  <si>
    <t> UAEM CONABIO</t>
  </si>
  <si>
    <t> UAEM FONDO DE AHORRO DEL STAUAEM</t>
  </si>
  <si>
    <t> UAEM CONVENIO CIE INGRESOS</t>
  </si>
  <si>
    <t> UAEM 5 PRO UNIVERSIDAD</t>
  </si>
  <si>
    <t> UAEM DEPARTAMENTO DE LENGUAS EXTRANJERAS</t>
  </si>
  <si>
    <t> UAEM PAFP ANUIES 2011</t>
  </si>
  <si>
    <t> UAEM FONDO PARA ELEVAR LA CALIDAD DE LA</t>
  </si>
  <si>
    <t> UAEM EMPRESAS UNIVERSITARIAS</t>
  </si>
  <si>
    <t> UAEM FONDO PARA AMPLIAR Y DIVERSIFICAR L</t>
  </si>
  <si>
    <t> UAEM REGIONALIZACION 2011</t>
  </si>
  <si>
    <t> UAEM INCREMENTO A LA MATRICULA 2010</t>
  </si>
  <si>
    <t> UAEM CELULAS MADRES</t>
  </si>
  <si>
    <t> UAEM FESE</t>
  </si>
  <si>
    <t> UAEM AMPLIACION DE LA OFERTA EDUCATIVA 2</t>
  </si>
  <si>
    <t> UAEM BECAS SANTANDER</t>
  </si>
  <si>
    <t> UAEM REGIONALIZACION 2010</t>
  </si>
  <si>
    <t> UAEM REGIONALIZACION 2009</t>
  </si>
  <si>
    <t> UAEM MODELO DE ASIGNACION CUPIA 2010</t>
  </si>
  <si>
    <t> UAEM MANTENIMIENTO PREPARATORIAS</t>
  </si>
  <si>
    <t> UAEM CAMBIO CLIMATICO</t>
  </si>
  <si>
    <t> UAEM AMPLIACION COBERTURA MULTIMODAL</t>
  </si>
  <si>
    <t> UAEM RETENCION DE IMPUESTOS</t>
  </si>
  <si>
    <t> UAEM AMPLIACION DE LA OFERTA EDUCATIVA</t>
  </si>
  <si>
    <t> UAEM MODELO DE ASIGNACION 2009</t>
  </si>
  <si>
    <t> UAEM CONSOLIDACION 2009</t>
  </si>
  <si>
    <t> UAEM INCREMENTO A LA MATRICULA 2009</t>
  </si>
  <si>
    <t> UAEM CONCESIONES</t>
  </si>
  <si>
    <t> UAEM PEP PNPC</t>
  </si>
  <si>
    <t> UAEM PROFORDEMS</t>
  </si>
  <si>
    <t> UAEM MODELO DE ASIGNACION 2007</t>
  </si>
  <si>
    <t> UAEM INCREMENTO A LA MATRICULA 2008</t>
  </si>
  <si>
    <t> UAEM CONSOLIDACION 2008</t>
  </si>
  <si>
    <t> UAEM PROVISION GASTO FIN DE ANO</t>
  </si>
  <si>
    <t> UAEM INCREMENTO A LA MATRICULA</t>
  </si>
  <si>
    <t> UAEM ESTANCIAS POSDOCTORALES</t>
  </si>
  <si>
    <t> UAEM CYTED</t>
  </si>
  <si>
    <t> UAEM OBRAS FAM 2007</t>
  </si>
  <si>
    <t> UAEM CONSOLIDACION</t>
  </si>
  <si>
    <t> UAEM RECURSO FEDERAL Y ESTATAL</t>
  </si>
  <si>
    <t> UAEM 10 INGRESOS AUTOGENERADOS</t>
  </si>
  <si>
    <t> UAEM DEVOLUCION DE SUELDOS</t>
  </si>
  <si>
    <t> UAEM 16 IVA CONVENIOS Y OTROS SERVICIOS</t>
  </si>
  <si>
    <t> UAEM EJE INGRESOS 2012</t>
  </si>
  <si>
    <t> UAEM PROGRAMA DE GESTION AMBIENTAL</t>
  </si>
  <si>
    <t> UAEM TRANSPORTE UNIVERSITARIO</t>
  </si>
  <si>
    <t> UAEM FINANCIAMIENTO SATUAEM</t>
  </si>
  <si>
    <t> UAEM OBRAS FAM 2002 2003</t>
  </si>
  <si>
    <t> UAEM FACULTAD DE ARQUITECTURA DISENO Y U</t>
  </si>
  <si>
    <t> UAEM CONCENTRADORA ESCUELAS FACULTADES Y</t>
  </si>
  <si>
    <t> UAEM ESPECIALIDAD EN HERRAMIENTAS BASICA</t>
  </si>
  <si>
    <t> UAEM FECES 2012</t>
  </si>
  <si>
    <t> UAEM FOFAE</t>
  </si>
  <si>
    <t> UAEM ARQUITECTURA CONACYT 169204</t>
  </si>
  <si>
    <t> UAEM CENTRO DE INVESTIGACION EN BIODIVER</t>
  </si>
  <si>
    <t> UAEM PAFP 2012</t>
  </si>
  <si>
    <t> UAEM A 161 LA MIXTECA</t>
  </si>
  <si>
    <t> UAEM CONACYT 182225</t>
  </si>
  <si>
    <t> UAEM CONACYT 189949</t>
  </si>
  <si>
    <t> UAEM CONACYT 190638</t>
  </si>
  <si>
    <t> UAEM FUNDACION A 155</t>
  </si>
  <si>
    <t> UAEM ESTANCIAS POSDOC 2012</t>
  </si>
  <si>
    <t> UAEM SSM SALUD Y DESARROLLO</t>
  </si>
  <si>
    <t> UAEM PREPARATORIA DE CUAUTLA</t>
  </si>
  <si>
    <t> UAEM FADOEES 2012</t>
  </si>
  <si>
    <t> UAEM DISENO Y URBANISMO</t>
  </si>
  <si>
    <t> UAEM FACULTAD DE ARQUITECTURA</t>
  </si>
  <si>
    <t> UAEM CONACYT 180441</t>
  </si>
  <si>
    <t> UAEM POSGRADO ARQUITECTURA</t>
  </si>
  <si>
    <t> UAEM FACULTAD DE PSICOLOGIA</t>
  </si>
  <si>
    <t> UAEM SSM SALUD Y DESARROLLO 2</t>
  </si>
  <si>
    <t> UAEM FACULTAD DE COMUNICACION HUMANA</t>
  </si>
  <si>
    <t> UAEM CIICAP</t>
  </si>
  <si>
    <t> UAEM REGIONALIZACION 2012</t>
  </si>
  <si>
    <t> UAEM IPRO</t>
  </si>
  <si>
    <t> UAEM CONACYT CB 2012 183358</t>
  </si>
  <si>
    <t> UAEM FONDOS ESTATALES 2012</t>
  </si>
  <si>
    <t> UAEM CIICAP FORDECYT 190603</t>
  </si>
  <si>
    <t> UAEM MEXUS CONACYT</t>
  </si>
  <si>
    <t> UAEM PROGRAMA INTEGRAL DE CAPACITACION</t>
  </si>
  <si>
    <t> UAEM CIQ LANEM</t>
  </si>
  <si>
    <t> UAEM ICE</t>
  </si>
  <si>
    <t> UAEM ESCUELA DE TEATRO DANZA Y MUSICA</t>
  </si>
  <si>
    <t> UAEM ESCUELA DE TRABAJO SOCIAL</t>
  </si>
  <si>
    <t> UAEM FACULTAD DE CIENCIAS QUIMICAS E ING</t>
  </si>
  <si>
    <t> UAEM FACULTAD DE CONTADURIA ADMINISTRACI</t>
  </si>
  <si>
    <t> UAEM ESCUELA CIENCIAS DEL DEPORTE</t>
  </si>
  <si>
    <t> UAEM FACULTAD DE DERECHO Y CIENCIAS SOCI</t>
  </si>
  <si>
    <t> UAEM POSGRADO DE DERECHO</t>
  </si>
  <si>
    <t> UAEM FEDERACION DE ESTUDIANTES UNIVERSIT</t>
  </si>
  <si>
    <t> UAEM FADOEES 2013</t>
  </si>
  <si>
    <t> UAEM RECURSO ESTATAL</t>
  </si>
  <si>
    <t> UAEM CONACYT PROYECTO CB 201101 167921</t>
  </si>
  <si>
    <t> UAEM CONACYT PROYECTO OSEO CDTI 188689</t>
  </si>
  <si>
    <t> UAEM BELENES</t>
  </si>
  <si>
    <t> UAEM FACULTAD DE MEDICINA</t>
  </si>
  <si>
    <t> UAEM SINED PD 0112</t>
  </si>
  <si>
    <t> UAEM FORMACION DEPORTIVA</t>
  </si>
  <si>
    <t> UAEM SECRETARIA DE INVESTIGACION</t>
  </si>
  <si>
    <t> UAEM PROGRAMA DE FORTALECIMIENTO ACADEMI</t>
  </si>
  <si>
    <t> UAEM FECES 2013</t>
  </si>
  <si>
    <t> UAEM CIICAP CONACYT 203693</t>
  </si>
  <si>
    <t> UAEM FARMACIA NUCITEC</t>
  </si>
  <si>
    <t> UAEM ESCUELA DE NUTRICION</t>
  </si>
  <si>
    <t> UAEM PROYECTO CONACYT 168182</t>
  </si>
  <si>
    <t> UAEM CIICAP CONACYT CIAM 188657</t>
  </si>
  <si>
    <t> UAEM PROYECTOS ESPECIALES</t>
  </si>
  <si>
    <t> UAEM PROYECTOS ESPECIALES CASA DE LA CIE</t>
  </si>
  <si>
    <t> UAEM CIQ AMYLOIDOSIS FOUNDATION</t>
  </si>
  <si>
    <t> UAEM UNAM TIERRAS RARAS</t>
  </si>
  <si>
    <t> UAEM PAFP ANUIES 2013</t>
  </si>
  <si>
    <t> UAEM CIICAP-CONACYT-134593</t>
  </si>
  <si>
    <t> UAEM CONVENIO DE COLABORACION UNAM 2013</t>
  </si>
  <si>
    <t> UAEM FCIIEMS 2013</t>
  </si>
  <si>
    <t> UAEM SECRETARIA DE EXTENSION</t>
  </si>
  <si>
    <t> UAEM CENTRO DE INVESTIGACION TRANSDISCIP</t>
  </si>
  <si>
    <t> UAEM CIQ CONGRESO INTERNACIONAL 8TH</t>
  </si>
  <si>
    <t> UAEM PREPARATORIA NUMERO DOS</t>
  </si>
  <si>
    <t> UAEM CONACYT PROINNOVA 178161</t>
  </si>
  <si>
    <t> UAEM CONACYT PROYECTO 106068</t>
  </si>
  <si>
    <t> UAEM CONACYT PNPC 2014</t>
  </si>
  <si>
    <t> UAEM PROYECTOS ESPECIALES SAGARPA</t>
  </si>
  <si>
    <t> UAEM PROYECTO PROINNOVA CONACYT 214122</t>
  </si>
  <si>
    <t> UAEM PROYECTO PROINNOVA CONACYT 218742</t>
  </si>
  <si>
    <t> UAEM CIICAP CONACYT 208854</t>
  </si>
  <si>
    <t> UAEM CIBYC</t>
  </si>
  <si>
    <t> UAEM FAC FARMACIA SENOSIAN 2014</t>
  </si>
  <si>
    <t> UAEM PATRONATO UNIVERSITARIO</t>
  </si>
  <si>
    <t> UAEM ICE PROYECTO CONACYT NUMERO 229532</t>
  </si>
  <si>
    <t> UAEM PROYECTO DIAGNOSTICO DE LA VIOLENCI</t>
  </si>
  <si>
    <t> UAEM FAC FARMACIA NUCITEC 2014</t>
  </si>
  <si>
    <t> UAEM FOMIX MOR 2013 C01 224872</t>
  </si>
  <si>
    <t> UAEM CIICAP CONACYT 229896</t>
  </si>
  <si>
    <t> UAEM PROGRAMA MUNICIPAL DE EDUCACION AMB</t>
  </si>
  <si>
    <t> UAEM</t>
  </si>
  <si>
    <t> UAEM CEIB CONACYT 231234</t>
  </si>
  <si>
    <t> UAEM SUBSIDIO FEDERAL 2014</t>
  </si>
  <si>
    <t> UAEM CIQ CONACYT INFR 231504</t>
  </si>
  <si>
    <t> UAEM ESCUELA DE TRABAJO SOCIAL 2014</t>
  </si>
  <si>
    <t> UAEM CIQ CONACYT INFR 229929</t>
  </si>
  <si>
    <t> UAEM 623</t>
  </si>
  <si>
    <t> UAEM CIQ CONACYT PROYECTO E0006 229421</t>
  </si>
  <si>
    <t> UAEM MEDICINA FOMIX 224041</t>
  </si>
  <si>
    <t> UAEM FAC FARMACIA FOMIX 224038</t>
  </si>
  <si>
    <t> UAEM MEDICINA FOMIX 224236</t>
  </si>
  <si>
    <t> UAEM FAC FARMACIA MENESES 2014</t>
  </si>
  <si>
    <t> UAEM ESCUELA PREPARATORIA NO 4 DE JOJUTL</t>
  </si>
  <si>
    <t> UAEM PSICOLOGIA FOMIX 226118</t>
  </si>
  <si>
    <t> UAEM FAC COM HUM FOMIX</t>
  </si>
  <si>
    <t> UAEM CIBYC SEMARNAT CONANP</t>
  </si>
  <si>
    <t> UAEM CEIB FOMIX 225731</t>
  </si>
  <si>
    <t> UAEM CEIB FOMIX</t>
  </si>
  <si>
    <t> UAEM CIBYC FOMIX 224050</t>
  </si>
  <si>
    <t> UAEM CIICAP FOMIX 225447</t>
  </si>
  <si>
    <t> UAEM CIICAP FOMIX 223837</t>
  </si>
  <si>
    <t> UAEM CIQ LAB NAC 232693</t>
  </si>
  <si>
    <t> UAEM FACULTAD DE DISENO</t>
  </si>
  <si>
    <t> UAEM MEDICINA PROINNOVA CONACYT 212981</t>
  </si>
  <si>
    <t> UAEM CIENCIAS AGROPECUARIAS FOMIX 224912</t>
  </si>
  <si>
    <t> UAEM POSGRADO CIENCIAS DEL DEPORTE</t>
  </si>
  <si>
    <t> UAEM FACULTAD DE ESTUDIOS SUPERIORES DE</t>
  </si>
  <si>
    <t> UAEM ESCUELA DE ESTUDIOS SUPERIORES DE T</t>
  </si>
  <si>
    <t> UAEM ESCUELA DE ESTUDIOS SUPERIORES DE X</t>
  </si>
  <si>
    <t> UAEM ESCUELA DE ESTUDIOS SUPERIORES DE J</t>
  </si>
  <si>
    <t> UAEM ESCUELA DE ESTUDIOS SUPERIORES DE P</t>
  </si>
  <si>
    <t> UAEM ENFERMERIA FOMIX 226153</t>
  </si>
  <si>
    <t> UAEM ESCUELA PREPARATORIA COMUNITARIA DE</t>
  </si>
  <si>
    <t> UAEM MAZATEPEC</t>
  </si>
  <si>
    <t> UAEM TETELA DEL VOLCAN</t>
  </si>
  <si>
    <t> UAEM COORDINACION DE INFRAESTRUCTURA</t>
  </si>
  <si>
    <t> UAEM ARQUITECTURA FOMIX 225588</t>
  </si>
  <si>
    <t> UAEM PATRONATO OPERACIONES</t>
  </si>
  <si>
    <t> UAEM INFRAESTRUCTURA 2014</t>
  </si>
  <si>
    <t> UAEM CIICAP CONACYT CEMIESOL 27</t>
  </si>
  <si>
    <t> UAEM ICE FOMIX 225102</t>
  </si>
  <si>
    <t> UAEM FACULTAD DE CIENCIAS</t>
  </si>
  <si>
    <t> UAEM OFICINA DE TRANSFERENCIA DE CONOCIM</t>
  </si>
  <si>
    <t> UAEM PROEXOEEMSS 2014</t>
  </si>
  <si>
    <t> UAEM FCAEI POSGRADO</t>
  </si>
  <si>
    <t> UAEM FAC DE CIENCIAS AGROPECUARIAS</t>
  </si>
  <si>
    <t> UAEM FAC DE DERECHO CONACYT 197915</t>
  </si>
  <si>
    <t> UAEM CEIB CONACYT CLAVE 215400</t>
  </si>
  <si>
    <t> UAEM FAC DE COM HUM TEXAS A 6</t>
  </si>
  <si>
    <t> UAEM PATRONATO UNIVERSITARIO SEDESOL</t>
  </si>
  <si>
    <t> UAEM PATRONATO UNIVERSITARIO SEDESOL FAI</t>
  </si>
  <si>
    <t> UAEM CIBYC PROYECTO CEMOSA</t>
  </si>
  <si>
    <t> UAEM PROG ORDENAMIENTO ECO TERRIT REGION</t>
  </si>
  <si>
    <t> UAEM PROG ORDENAMIENTO ECO TERRIT CUENCA</t>
  </si>
  <si>
    <t> UAEM SEMS CONVENIO DE AUTONOMIA DE GESTI</t>
  </si>
  <si>
    <t> UAEM CIICAP CONACYT 245755</t>
  </si>
  <si>
    <t> UAEM DIRECCION DE DESARROLLO ACADEMICO</t>
  </si>
  <si>
    <t> UAEM CATEDRA CONACYT 2121 245805</t>
  </si>
  <si>
    <t> UAEM FESC CONACYT 216085</t>
  </si>
  <si>
    <t> UAEM CIICAP CONACYT CEMIESOL 09</t>
  </si>
  <si>
    <t> UAEM CIENCIAS APOYO DE CATEDRAS 1901 NU</t>
  </si>
  <si>
    <t> UAEM CONTIGENCIAS MORELOS 2014</t>
  </si>
  <si>
    <t> UAEM SIMPOSIO INTERNACIONAL DE EVOLUCION</t>
  </si>
  <si>
    <t> UAEM ANUIES PAFP 2014</t>
  </si>
  <si>
    <t> UAEM FAC MEDICINA CONACYT 211374</t>
  </si>
  <si>
    <t> UAEM PATRONATO UAEM ASOCIACION DE EGRESA</t>
  </si>
  <si>
    <t> UAEM FAC FARMACIA CONACYT CB17044</t>
  </si>
  <si>
    <t> UAEM CIICAP CONACYT 246641</t>
  </si>
  <si>
    <t> UAEM PATRONATO UAEM PROYECTOS ESPECIALES</t>
  </si>
  <si>
    <t> UAEM SEC INV CONACYT NO 247449</t>
  </si>
  <si>
    <t> UAEM CIICAP FINNOVA CONACYT 241379</t>
  </si>
  <si>
    <t> UAEM FAC FARMACIA FINNOVA CONACYT 242648</t>
  </si>
  <si>
    <t> UAEM FCQEI MIATS</t>
  </si>
  <si>
    <t> UAEM CONSTRUCCION EDIF B ESC CIENCIAS DE</t>
  </si>
  <si>
    <t> UAEM S I OTC FINNOVA CONACYT 243968</t>
  </si>
  <si>
    <t> UAEM PATRONATO UNIVERSITARIO SEDESOL PAD</t>
  </si>
  <si>
    <t> UAEM ICE CONACYT231304</t>
  </si>
  <si>
    <t> UAEM CEIB CONACYT PROYECTO 222714</t>
  </si>
  <si>
    <t> UAEM CIBYC PROG REGIONAL SUBREGION 2 MOR</t>
  </si>
  <si>
    <t> UAEM CIBYC PROG REGIONAL SUBREGION 3 OCA</t>
  </si>
  <si>
    <t> UAEM CIBYC PROG REGIONAL SUBREGION 6 IRA</t>
  </si>
  <si>
    <t> UAEM FECES 2014</t>
  </si>
  <si>
    <t> UAEM SUBSIDIO FEDERAL 2015</t>
  </si>
  <si>
    <t> UAEM CIBYC PROG REG SUBREG 1 ATARJEA STA</t>
  </si>
  <si>
    <t> UAEM FACULTAD DE HUMANIDADES</t>
  </si>
  <si>
    <t> UAEM CENTRO DE INVESTIGACION EN DINAMICA</t>
  </si>
  <si>
    <t> UAEM CIICAP MCCI 004411</t>
  </si>
  <si>
    <t> UAEM CENTRO DE INVESTIGACION EN CIENCIAS</t>
  </si>
  <si>
    <t> UAEM CIICAP CONACYT 223013</t>
  </si>
  <si>
    <t> UAEM FAC FARMACIA FSI 233878</t>
  </si>
  <si>
    <t> UAEM FONDO DE AHORRO SITAUAEM</t>
  </si>
  <si>
    <t>Santander</t>
  </si>
  <si>
    <t>Otros Subsidios (Universidad Autonoma del Estado de Morelos)</t>
  </si>
  <si>
    <t>Universidad Autonoma del Estado de Morelos</t>
  </si>
  <si>
    <t>NOTA: Los ingresos presupuestados, no se recibieron en su totalidad, por ello se fue dosificando la asignación del presupuesto de egresos, el subejercicio corresponde a partidas de las que no se recibió su contrapartida de ingresos.</t>
  </si>
  <si>
    <t>NOTA:</t>
  </si>
  <si>
    <t>Presupuesto de ingresos Recaudado</t>
  </si>
  <si>
    <t>Presupuesto de ingresos Modificado</t>
  </si>
  <si>
    <t>Diferencia por ingresos no recaudado</t>
  </si>
  <si>
    <r>
      <t>NOTA:</t>
    </r>
    <r>
      <rPr>
        <sz val="8"/>
        <color theme="1"/>
        <rFont val="Arial"/>
        <family val="2"/>
      </rPr>
      <t xml:space="preserve"> Los ingresos presupuestados, no se recibieron en su totalidad, por ello se fue dosificando la asignación del presupuesto de egresos, el subejercicio corresponde a partidas de las que no se recibió su contrapartida de ingresos.</t>
    </r>
  </si>
  <si>
    <t>Concepto (4)</t>
  </si>
  <si>
    <t>5 Las cifras contra Estados presupuestales, se integran como sigue:</t>
  </si>
  <si>
    <t>C. Endeudamiento o desendeudamiento (C = A - B)</t>
  </si>
  <si>
    <t>4 En la columna de "Pagado", fila "A. Financiamiento" la cantidad debe ser $300,000,000; y en la "C. Endeudamiento o desendeudamiento (C=A-B)" debe ser $252,394,000 (la formula arroja $2,387,357,145)</t>
  </si>
  <si>
    <t xml:space="preserve">Presupuesto de Ingresos = A. Financiamiento $300,000,000 mas I. Ingresos Presupuestales $2,134,963,145 igual $2,434,963,415; idem </t>
  </si>
  <si>
    <t xml:space="preserve">                                            devengado  Estado Analitico de Ingresos</t>
  </si>
  <si>
    <t xml:space="preserve">                                           II.Egresos Presupuestales $2,554,432,038 igual $2,615,945,729; ídem devengado Estado Analítico del ejercicio del </t>
  </si>
  <si>
    <t xml:space="preserve">                                           Presupuesto de Egresos</t>
  </si>
  <si>
    <t>Los $815,011,145.00 que señala este formato como ingresos excedentes solo incluye el análisis sobre el presupuesto aprobado inicial, falta contemplar las ampliaciones y reducciones. (Ver nota anterior)</t>
  </si>
  <si>
    <t xml:space="preserve">Presupuesto de Egresos = B. Amortizacion de la deuda $47,606,000 mas IV. Intereses, Comisiones y Gastos de la Deuda $13,907,691 mas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</si>
  <si>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NOTA: </t>
    </r>
    <r>
      <rPr>
        <sz val="8"/>
        <color theme="1"/>
        <rFont val="Arial"/>
        <family val="2"/>
      </rPr>
      <t>Los ingresos presupuestados, no se recibieron en su totalidad, por ello se fue dosificando la asignación del presupuesto de egresos, el subejercicio corresponde a partidas de las que no se recibió su contrapartida de ingresos.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</si>
</sst>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60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9"/>
      <color theme="1"/>
      <name val="Soberana Sans"/>
    </font>
    <font>
      <b/>
      <sz val="9"/>
      <name val="Soberana Sans"/>
    </font>
    <font>
      <sz val="11"/>
      <name val="Soberana Sans"/>
      <family val="3"/>
    </font>
    <font>
      <sz val="11"/>
      <color theme="1"/>
      <name val="Soberana Sans"/>
      <family val="3"/>
    </font>
    <font>
      <b/>
      <sz val="11"/>
      <name val="Soberana Sans"/>
      <family val="3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164" fontId="3" fillId="0" borderId="0"/>
    <xf numFmtId="43" fontId="13" fillId="0" borderId="0" applyFont="0" applyFill="0" applyBorder="0" applyAlignment="0" applyProtection="0"/>
    <xf numFmtId="0" fontId="3" fillId="0" borderId="0"/>
    <xf numFmtId="0" fontId="13" fillId="0" borderId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53" fillId="0" borderId="0"/>
  </cellStyleXfs>
  <cellXfs count="61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18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7" fillId="4" borderId="2" xfId="0" applyFont="1" applyFill="1" applyBorder="1"/>
    <xf numFmtId="0" fontId="17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9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9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7" fillId="4" borderId="4" xfId="0" applyFont="1" applyFill="1" applyBorder="1"/>
    <xf numFmtId="0" fontId="17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7" fillId="4" borderId="5" xfId="0" applyFont="1" applyFill="1" applyBorder="1"/>
    <xf numFmtId="0" fontId="17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20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7" fillId="4" borderId="3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7" fillId="4" borderId="0" xfId="0" applyFont="1" applyFill="1" applyAlignment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7" fillId="4" borderId="0" xfId="0" applyFont="1" applyFill="1" applyAlignment="1" applyProtection="1">
      <alignment wrapText="1"/>
      <protection locked="0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7" fillId="4" borderId="0" xfId="0" applyFont="1" applyFill="1" applyAlignment="1">
      <alignment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 applyProtection="1">
      <alignment horizontal="right" vertical="top"/>
      <protection locked="0"/>
    </xf>
    <xf numFmtId="0" fontId="21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right" vertical="top"/>
    </xf>
    <xf numFmtId="0" fontId="21" fillId="4" borderId="4" xfId="0" applyFont="1" applyFill="1" applyBorder="1" applyAlignment="1">
      <alignment horizontal="right" vertical="top"/>
    </xf>
    <xf numFmtId="43" fontId="12" fillId="4" borderId="0" xfId="2" applyFont="1" applyFill="1" applyBorder="1" applyAlignment="1">
      <alignment horizontal="right" vertical="top"/>
    </xf>
    <xf numFmtId="0" fontId="23" fillId="7" borderId="7" xfId="0" applyFont="1" applyFill="1" applyBorder="1" applyAlignment="1">
      <alignment horizontal="centerContinuous"/>
    </xf>
    <xf numFmtId="0" fontId="20" fillId="7" borderId="8" xfId="0" applyFont="1" applyFill="1" applyBorder="1"/>
    <xf numFmtId="165" fontId="23" fillId="7" borderId="0" xfId="2" applyNumberFormat="1" applyFont="1" applyFill="1" applyBorder="1" applyAlignment="1">
      <alignment horizontal="center"/>
    </xf>
    <xf numFmtId="0" fontId="20" fillId="7" borderId="2" xfId="0" applyFont="1" applyFill="1" applyBorder="1"/>
    <xf numFmtId="0" fontId="24" fillId="7" borderId="9" xfId="0" applyFont="1" applyFill="1" applyBorder="1" applyAlignment="1">
      <alignment horizontal="center" vertical="center"/>
    </xf>
    <xf numFmtId="165" fontId="23" fillId="7" borderId="6" xfId="2" applyNumberFormat="1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23" fillId="7" borderId="6" xfId="3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0" xfId="0" applyFont="1" applyFill="1" applyAlignment="1"/>
    <xf numFmtId="0" fontId="17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7" fillId="4" borderId="0" xfId="0" applyFont="1" applyFill="1" applyBorder="1" applyAlignment="1">
      <alignment vertical="top"/>
    </xf>
    <xf numFmtId="0" fontId="17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7" fillId="4" borderId="2" xfId="0" applyFont="1" applyFill="1" applyBorder="1" applyAlignment="1">
      <alignment vertical="top"/>
    </xf>
    <xf numFmtId="0" fontId="17" fillId="4" borderId="3" xfId="0" applyFont="1" applyFill="1" applyBorder="1"/>
    <xf numFmtId="0" fontId="17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165" fontId="23" fillId="7" borderId="9" xfId="2" applyNumberFormat="1" applyFont="1" applyFill="1" applyBorder="1" applyAlignment="1">
      <alignment horizontal="center" vertical="center" wrapText="1"/>
    </xf>
    <xf numFmtId="165" fontId="23" fillId="7" borderId="6" xfId="2" applyNumberFormat="1" applyFont="1" applyFill="1" applyBorder="1" applyAlignment="1">
      <alignment horizontal="center" vertical="center" wrapText="1"/>
    </xf>
    <xf numFmtId="165" fontId="23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8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0" xfId="0" applyNumberFormat="1" applyFont="1" applyFill="1" applyBorder="1" applyAlignment="1" applyProtection="1">
      <alignment horizontal="right" vertical="top"/>
    </xf>
    <xf numFmtId="0" fontId="18" fillId="4" borderId="0" xfId="0" applyFont="1" applyFill="1" applyBorder="1" applyAlignment="1">
      <alignment horizontal="left" vertical="top" wrapText="1"/>
    </xf>
    <xf numFmtId="3" fontId="17" fillId="4" borderId="0" xfId="0" applyNumberFormat="1" applyFont="1" applyFill="1" applyBorder="1" applyAlignment="1">
      <alignment horizontal="right" vertical="top"/>
    </xf>
    <xf numFmtId="3" fontId="18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14" xfId="0" applyNumberFormat="1" applyFont="1" applyFill="1" applyBorder="1" applyAlignment="1">
      <alignment horizontal="right" vertical="top"/>
    </xf>
    <xf numFmtId="0" fontId="18" fillId="4" borderId="3" xfId="0" applyFont="1" applyFill="1" applyBorder="1" applyAlignment="1">
      <alignment vertical="top"/>
    </xf>
    <xf numFmtId="3" fontId="18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7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3" fillId="7" borderId="11" xfId="3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4" borderId="0" xfId="0" applyFont="1" applyFill="1" applyBorder="1"/>
    <xf numFmtId="0" fontId="23" fillId="7" borderId="3" xfId="3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3" fontId="18" fillId="4" borderId="0" xfId="0" applyNumberFormat="1" applyFont="1" applyFill="1" applyBorder="1" applyAlignment="1">
      <alignment vertical="top"/>
    </xf>
    <xf numFmtId="0" fontId="18" fillId="4" borderId="2" xfId="0" applyFont="1" applyFill="1" applyBorder="1" applyAlignment="1">
      <alignment vertical="top"/>
    </xf>
    <xf numFmtId="0" fontId="18" fillId="4" borderId="0" xfId="0" applyFont="1" applyFill="1" applyBorder="1" applyAlignment="1">
      <alignment vertical="top"/>
    </xf>
    <xf numFmtId="0" fontId="29" fillId="4" borderId="1" xfId="0" applyFont="1" applyFill="1" applyBorder="1" applyAlignment="1">
      <alignment vertical="top"/>
    </xf>
    <xf numFmtId="3" fontId="18" fillId="4" borderId="0" xfId="2" applyNumberFormat="1" applyFont="1" applyFill="1" applyBorder="1" applyAlignment="1">
      <alignment vertical="top"/>
    </xf>
    <xf numFmtId="0" fontId="29" fillId="4" borderId="2" xfId="0" applyFont="1" applyFill="1" applyBorder="1" applyAlignment="1">
      <alignment vertical="top"/>
    </xf>
    <xf numFmtId="3" fontId="17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top"/>
    </xf>
    <xf numFmtId="3" fontId="17" fillId="4" borderId="0" xfId="2" applyNumberFormat="1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/>
    </xf>
    <xf numFmtId="0" fontId="17" fillId="4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Border="1" applyAlignment="1" applyProtection="1"/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3" fillId="7" borderId="9" xfId="3" applyFont="1" applyFill="1" applyBorder="1" applyAlignment="1" applyProtection="1">
      <alignment horizontal="center" vertical="center" wrapText="1"/>
    </xf>
    <xf numFmtId="0" fontId="23" fillId="7" borderId="6" xfId="3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23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8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9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9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9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9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7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20" fillId="7" borderId="9" xfId="0" applyFont="1" applyFill="1" applyBorder="1" applyAlignment="1">
      <alignment vertical="center"/>
    </xf>
    <xf numFmtId="0" fontId="20" fillId="7" borderId="6" xfId="0" applyFont="1" applyFill="1" applyBorder="1" applyAlignment="1">
      <alignment vertical="center"/>
    </xf>
    <xf numFmtId="0" fontId="20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2" fillId="4" borderId="0" xfId="0" applyFont="1" applyFill="1"/>
    <xf numFmtId="0" fontId="31" fillId="4" borderId="0" xfId="0" applyFont="1" applyFill="1" applyBorder="1" applyAlignment="1" applyProtection="1">
      <alignment horizontal="right"/>
    </xf>
    <xf numFmtId="0" fontId="30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4" applyFont="1" applyFill="1"/>
    <xf numFmtId="0" fontId="15" fillId="4" borderId="0" xfId="4" applyFont="1" applyFill="1" applyAlignment="1">
      <alignment horizontal="center"/>
    </xf>
    <xf numFmtId="0" fontId="15" fillId="4" borderId="0" xfId="4" applyFont="1" applyFill="1" applyAlignment="1"/>
    <xf numFmtId="0" fontId="14" fillId="4" borderId="0" xfId="4" applyFont="1" applyFill="1"/>
    <xf numFmtId="0" fontId="33" fillId="4" borderId="11" xfId="4" applyFont="1" applyFill="1" applyBorder="1"/>
    <xf numFmtId="0" fontId="33" fillId="4" borderId="7" xfId="4" applyFont="1" applyFill="1" applyBorder="1"/>
    <xf numFmtId="0" fontId="33" fillId="4" borderId="8" xfId="4" applyFont="1" applyFill="1" applyBorder="1"/>
    <xf numFmtId="0" fontId="33" fillId="4" borderId="8" xfId="4" applyFont="1" applyFill="1" applyBorder="1" applyAlignment="1">
      <alignment horizontal="center"/>
    </xf>
    <xf numFmtId="0" fontId="33" fillId="4" borderId="17" xfId="4" applyFont="1" applyFill="1" applyBorder="1" applyAlignment="1">
      <alignment horizontal="center"/>
    </xf>
    <xf numFmtId="0" fontId="33" fillId="4" borderId="1" xfId="4" applyFont="1" applyFill="1" applyBorder="1" applyAlignment="1">
      <alignment horizontal="center" vertical="center"/>
    </xf>
    <xf numFmtId="0" fontId="36" fillId="4" borderId="0" xfId="4" applyFont="1" applyFill="1"/>
    <xf numFmtId="0" fontId="33" fillId="4" borderId="3" xfId="4" applyFont="1" applyFill="1" applyBorder="1" applyAlignment="1">
      <alignment horizontal="center" vertical="center"/>
    </xf>
    <xf numFmtId="0" fontId="33" fillId="4" borderId="4" xfId="4" applyFont="1" applyFill="1" applyBorder="1" applyAlignment="1">
      <alignment horizontal="center" vertical="center"/>
    </xf>
    <xf numFmtId="0" fontId="33" fillId="4" borderId="5" xfId="4" applyFont="1" applyFill="1" applyBorder="1" applyAlignment="1">
      <alignment wrapText="1"/>
    </xf>
    <xf numFmtId="167" fontId="33" fillId="4" borderId="19" xfId="5" applyNumberFormat="1" applyFont="1" applyFill="1" applyBorder="1" applyAlignment="1">
      <alignment horizontal="center"/>
    </xf>
    <xf numFmtId="0" fontId="36" fillId="4" borderId="9" xfId="4" applyFont="1" applyFill="1" applyBorder="1" applyAlignment="1">
      <alignment horizontal="centerContinuous"/>
    </xf>
    <xf numFmtId="0" fontId="36" fillId="4" borderId="6" xfId="4" applyFont="1" applyFill="1" applyBorder="1" applyAlignment="1">
      <alignment horizontal="centerContinuous"/>
    </xf>
    <xf numFmtId="0" fontId="36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6" fillId="4" borderId="1" xfId="4" applyFont="1" applyFill="1" applyBorder="1" applyAlignment="1">
      <alignment horizontal="left"/>
    </xf>
    <xf numFmtId="0" fontId="36" fillId="4" borderId="0" xfId="4" applyFont="1" applyFill="1" applyBorder="1" applyAlignment="1">
      <alignment horizontal="left"/>
    </xf>
    <xf numFmtId="0" fontId="34" fillId="4" borderId="18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vertical="center" wrapText="1"/>
    </xf>
    <xf numFmtId="0" fontId="36" fillId="4" borderId="1" xfId="4" applyFont="1" applyFill="1" applyBorder="1" applyAlignment="1">
      <alignment horizontal="center" vertical="center"/>
    </xf>
    <xf numFmtId="167" fontId="36" fillId="4" borderId="18" xfId="5" applyNumberFormat="1" applyFont="1" applyFill="1" applyBorder="1" applyAlignment="1">
      <alignment horizontal="center"/>
    </xf>
    <xf numFmtId="0" fontId="15" fillId="4" borderId="0" xfId="0" applyFont="1" applyFill="1"/>
    <xf numFmtId="0" fontId="15" fillId="0" borderId="0" xfId="0" applyFont="1"/>
    <xf numFmtId="0" fontId="33" fillId="4" borderId="0" xfId="4" applyFont="1" applyFill="1" applyBorder="1" applyAlignment="1">
      <alignment horizontal="center" vertical="center"/>
    </xf>
    <xf numFmtId="0" fontId="36" fillId="4" borderId="10" xfId="4" applyFont="1" applyFill="1" applyBorder="1" applyAlignment="1">
      <alignment horizontal="left" wrapText="1" indent="1"/>
    </xf>
    <xf numFmtId="0" fontId="37" fillId="4" borderId="0" xfId="0" applyFont="1" applyFill="1"/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2" xfId="0" applyFont="1" applyFill="1" applyBorder="1"/>
    <xf numFmtId="0" fontId="0" fillId="4" borderId="0" xfId="0" applyFill="1"/>
    <xf numFmtId="0" fontId="39" fillId="8" borderId="1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14" fillId="4" borderId="19" xfId="0" applyFont="1" applyFill="1" applyBorder="1" applyAlignment="1">
      <alignment horizontal="justify" vertical="top" wrapText="1"/>
    </xf>
    <xf numFmtId="0" fontId="38" fillId="4" borderId="0" xfId="0" applyFont="1" applyFill="1"/>
    <xf numFmtId="0" fontId="15" fillId="4" borderId="3" xfId="0" applyFont="1" applyFill="1" applyBorder="1" applyAlignment="1">
      <alignment horizontal="justify" vertical="top" wrapText="1"/>
    </xf>
    <xf numFmtId="0" fontId="15" fillId="4" borderId="5" xfId="0" applyFont="1" applyFill="1" applyBorder="1" applyAlignment="1">
      <alignment horizontal="justify" vertical="top" wrapText="1"/>
    </xf>
    <xf numFmtId="0" fontId="38" fillId="0" borderId="0" xfId="0" applyFont="1"/>
    <xf numFmtId="0" fontId="14" fillId="4" borderId="18" xfId="0" applyFont="1" applyFill="1" applyBorder="1" applyAlignment="1">
      <alignment horizontal="right" vertical="top" wrapText="1"/>
    </xf>
    <xf numFmtId="0" fontId="14" fillId="4" borderId="11" xfId="0" applyFont="1" applyFill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justify" vertical="center" wrapText="1"/>
    </xf>
    <xf numFmtId="0" fontId="14" fillId="4" borderId="19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vertical="center" wrapText="1"/>
    </xf>
    <xf numFmtId="0" fontId="15" fillId="4" borderId="9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1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justify" vertical="top"/>
    </xf>
    <xf numFmtId="0" fontId="38" fillId="4" borderId="0" xfId="0" applyFont="1" applyFill="1" applyAlignment="1">
      <alignment vertical="top"/>
    </xf>
    <xf numFmtId="0" fontId="38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5" fillId="4" borderId="3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15" fillId="4" borderId="18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/>
    </xf>
    <xf numFmtId="0" fontId="15" fillId="4" borderId="18" xfId="0" applyFont="1" applyFill="1" applyBorder="1" applyAlignment="1">
      <alignment horizontal="right" vertical="top"/>
    </xf>
    <xf numFmtId="0" fontId="14" fillId="4" borderId="19" xfId="0" applyFont="1" applyFill="1" applyBorder="1" applyAlignment="1">
      <alignment horizontal="right" vertical="top"/>
    </xf>
    <xf numFmtId="0" fontId="44" fillId="0" borderId="0" xfId="0" applyFont="1"/>
    <xf numFmtId="0" fontId="43" fillId="8" borderId="16" xfId="0" applyFont="1" applyFill="1" applyBorder="1" applyAlignment="1">
      <alignment horizontal="center"/>
    </xf>
    <xf numFmtId="0" fontId="44" fillId="4" borderId="16" xfId="0" applyFont="1" applyFill="1" applyBorder="1"/>
    <xf numFmtId="0" fontId="46" fillId="4" borderId="16" xfId="0" applyFont="1" applyFill="1" applyBorder="1"/>
    <xf numFmtId="0" fontId="44" fillId="4" borderId="16" xfId="0" applyFont="1" applyFill="1" applyBorder="1" applyAlignment="1">
      <alignment horizontal="center"/>
    </xf>
    <xf numFmtId="0" fontId="47" fillId="8" borderId="0" xfId="0" applyFont="1" applyFill="1"/>
    <xf numFmtId="0" fontId="14" fillId="4" borderId="0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5" fillId="4" borderId="21" xfId="0" applyFont="1" applyFill="1" applyBorder="1" applyAlignment="1">
      <alignment horizontal="justify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justify" vertical="center" wrapText="1"/>
    </xf>
    <xf numFmtId="0" fontId="15" fillId="4" borderId="22" xfId="0" applyFont="1" applyFill="1" applyBorder="1" applyAlignment="1">
      <alignment horizontal="center" vertical="center" wrapText="1"/>
    </xf>
    <xf numFmtId="3" fontId="17" fillId="4" borderId="0" xfId="0" applyNumberFormat="1" applyFont="1" applyFill="1" applyBorder="1"/>
    <xf numFmtId="0" fontId="17" fillId="4" borderId="0" xfId="0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 wrapText="1"/>
    </xf>
    <xf numFmtId="0" fontId="8" fillId="4" borderId="0" xfId="3" applyFont="1" applyFill="1" applyBorder="1" applyAlignment="1">
      <alignment horizontal="left" vertical="top"/>
    </xf>
    <xf numFmtId="3" fontId="8" fillId="4" borderId="0" xfId="0" applyNumberFormat="1" applyFont="1" applyFill="1" applyBorder="1" applyAlignment="1" applyProtection="1">
      <alignment horizontal="center" vertical="top" wrapText="1"/>
      <protection locked="0"/>
    </xf>
    <xf numFmtId="0" fontId="7" fillId="4" borderId="4" xfId="0" applyNumberFormat="1" applyFont="1" applyFill="1" applyBorder="1" applyAlignment="1" applyProtection="1">
      <protection locked="0"/>
    </xf>
    <xf numFmtId="43" fontId="17" fillId="4" borderId="0" xfId="2" applyFont="1" applyFill="1" applyBorder="1"/>
    <xf numFmtId="43" fontId="17" fillId="4" borderId="0" xfId="2" applyFont="1" applyFill="1"/>
    <xf numFmtId="3" fontId="17" fillId="4" borderId="0" xfId="0" applyNumberFormat="1" applyFont="1" applyFill="1"/>
    <xf numFmtId="167" fontId="34" fillId="4" borderId="18" xfId="2" applyNumberFormat="1" applyFont="1" applyFill="1" applyBorder="1" applyAlignment="1">
      <alignment vertical="center" wrapText="1"/>
    </xf>
    <xf numFmtId="1" fontId="34" fillId="4" borderId="18" xfId="2" applyNumberFormat="1" applyFont="1" applyFill="1" applyBorder="1" applyAlignment="1">
      <alignment vertical="center" wrapText="1"/>
    </xf>
    <xf numFmtId="1" fontId="33" fillId="4" borderId="5" xfId="5" applyNumberFormat="1" applyFont="1" applyFill="1" applyBorder="1" applyAlignment="1">
      <alignment horizontal="center"/>
    </xf>
    <xf numFmtId="1" fontId="33" fillId="4" borderId="19" xfId="5" applyNumberFormat="1" applyFont="1" applyFill="1" applyBorder="1" applyAlignment="1">
      <alignment horizontal="center"/>
    </xf>
    <xf numFmtId="167" fontId="33" fillId="4" borderId="18" xfId="2" applyNumberFormat="1" applyFont="1" applyFill="1" applyBorder="1" applyAlignment="1">
      <alignment horizontal="center"/>
    </xf>
    <xf numFmtId="167" fontId="40" fillId="4" borderId="18" xfId="2" applyNumberFormat="1" applyFont="1" applyFill="1" applyBorder="1" applyAlignment="1">
      <alignment vertical="center" wrapText="1"/>
    </xf>
    <xf numFmtId="1" fontId="40" fillId="4" borderId="18" xfId="2" applyNumberFormat="1" applyFont="1" applyFill="1" applyBorder="1" applyAlignment="1">
      <alignment vertical="center" wrapText="1"/>
    </xf>
    <xf numFmtId="0" fontId="0" fillId="0" borderId="0" xfId="0" applyAlignment="1"/>
    <xf numFmtId="167" fontId="14" fillId="4" borderId="18" xfId="2" applyNumberFormat="1" applyFont="1" applyFill="1" applyBorder="1" applyAlignment="1">
      <alignment horizontal="right" vertical="top" wrapText="1"/>
    </xf>
    <xf numFmtId="167" fontId="15" fillId="4" borderId="19" xfId="2" applyNumberFormat="1" applyFont="1" applyFill="1" applyBorder="1" applyAlignment="1">
      <alignment horizontal="right" vertical="top" wrapText="1"/>
    </xf>
    <xf numFmtId="167" fontId="14" fillId="4" borderId="18" xfId="2" applyNumberFormat="1" applyFont="1" applyFill="1" applyBorder="1" applyAlignment="1">
      <alignment horizontal="right" vertical="center" wrapText="1"/>
    </xf>
    <xf numFmtId="167" fontId="15" fillId="4" borderId="19" xfId="2" applyNumberFormat="1" applyFont="1" applyFill="1" applyBorder="1" applyAlignment="1">
      <alignment horizontal="right" vertical="center" wrapText="1"/>
    </xf>
    <xf numFmtId="167" fontId="14" fillId="0" borderId="0" xfId="2" applyNumberFormat="1" applyFont="1"/>
    <xf numFmtId="167" fontId="14" fillId="0" borderId="0" xfId="0" applyNumberFormat="1" applyFont="1"/>
    <xf numFmtId="0" fontId="14" fillId="0" borderId="0" xfId="0" applyFont="1" applyFill="1"/>
    <xf numFmtId="0" fontId="38" fillId="0" borderId="0" xfId="0" applyFont="1" applyFill="1"/>
    <xf numFmtId="3" fontId="15" fillId="4" borderId="18" xfId="0" applyNumberFormat="1" applyFont="1" applyFill="1" applyBorder="1" applyAlignment="1">
      <alignment horizontal="right" vertical="center" wrapText="1"/>
    </xf>
    <xf numFmtId="3" fontId="14" fillId="4" borderId="18" xfId="0" applyNumberFormat="1" applyFont="1" applyFill="1" applyBorder="1" applyAlignment="1">
      <alignment horizontal="right" vertical="center" wrapText="1"/>
    </xf>
    <xf numFmtId="3" fontId="15" fillId="4" borderId="16" xfId="0" applyNumberFormat="1" applyFont="1" applyFill="1" applyBorder="1" applyAlignment="1">
      <alignment vertical="center" wrapText="1"/>
    </xf>
    <xf numFmtId="167" fontId="0" fillId="0" borderId="0" xfId="0" applyNumberFormat="1"/>
    <xf numFmtId="3" fontId="0" fillId="0" borderId="0" xfId="0" applyNumberFormat="1"/>
    <xf numFmtId="3" fontId="38" fillId="0" borderId="0" xfId="0" applyNumberFormat="1" applyFont="1"/>
    <xf numFmtId="43" fontId="0" fillId="0" borderId="0" xfId="2" applyFont="1"/>
    <xf numFmtId="167" fontId="0" fillId="0" borderId="0" xfId="2" applyNumberFormat="1" applyFont="1"/>
    <xf numFmtId="43" fontId="0" fillId="0" borderId="0" xfId="0" applyNumberFormat="1"/>
    <xf numFmtId="167" fontId="15" fillId="4" borderId="18" xfId="2" applyNumberFormat="1" applyFont="1" applyFill="1" applyBorder="1" applyAlignment="1">
      <alignment horizontal="right" vertical="top" wrapText="1"/>
    </xf>
    <xf numFmtId="167" fontId="14" fillId="4" borderId="18" xfId="2" applyNumberFormat="1" applyFont="1" applyFill="1" applyBorder="1" applyAlignment="1">
      <alignment horizontal="right" vertical="top"/>
    </xf>
    <xf numFmtId="167" fontId="15" fillId="4" borderId="19" xfId="2" applyNumberFormat="1" applyFont="1" applyFill="1" applyBorder="1" applyAlignment="1">
      <alignment horizontal="right" vertical="top"/>
    </xf>
    <xf numFmtId="0" fontId="0" fillId="4" borderId="16" xfId="0" applyFill="1" applyBorder="1" applyAlignment="1">
      <alignment horizontal="center" vertical="center" wrapText="1"/>
    </xf>
    <xf numFmtId="167" fontId="44" fillId="4" borderId="16" xfId="2" applyNumberFormat="1" applyFont="1" applyFill="1" applyBorder="1"/>
    <xf numFmtId="167" fontId="0" fillId="4" borderId="16" xfId="2" applyNumberFormat="1" applyFont="1" applyFill="1" applyBorder="1" applyAlignment="1">
      <alignment horizontal="center" vertical="center"/>
    </xf>
    <xf numFmtId="167" fontId="44" fillId="4" borderId="16" xfId="2" applyNumberFormat="1" applyFont="1" applyFill="1" applyBorder="1" applyAlignment="1">
      <alignment horizontal="center" vertical="center"/>
    </xf>
    <xf numFmtId="167" fontId="44" fillId="4" borderId="16" xfId="2" applyNumberFormat="1" applyFont="1" applyFill="1" applyBorder="1" applyAlignment="1">
      <alignment horizontal="right"/>
    </xf>
    <xf numFmtId="167" fontId="14" fillId="4" borderId="16" xfId="2" applyNumberFormat="1" applyFont="1" applyFill="1" applyBorder="1" applyAlignment="1">
      <alignment horizontal="center" vertical="center" wrapText="1"/>
    </xf>
    <xf numFmtId="167" fontId="15" fillId="4" borderId="22" xfId="2" applyNumberFormat="1" applyFont="1" applyFill="1" applyBorder="1" applyAlignment="1">
      <alignment horizontal="center" vertical="center" wrapText="1"/>
    </xf>
    <xf numFmtId="167" fontId="14" fillId="4" borderId="22" xfId="2" applyNumberFormat="1" applyFont="1" applyFill="1" applyBorder="1" applyAlignment="1">
      <alignment horizontal="center" vertical="center" wrapText="1"/>
    </xf>
    <xf numFmtId="167" fontId="14" fillId="4" borderId="19" xfId="2" applyNumberFormat="1" applyFont="1" applyFill="1" applyBorder="1" applyAlignment="1">
      <alignment horizontal="center" vertical="center" wrapText="1"/>
    </xf>
    <xf numFmtId="0" fontId="52" fillId="4" borderId="29" xfId="0" applyFont="1" applyFill="1" applyBorder="1" applyAlignment="1">
      <alignment horizontal="center" vertical="center" wrapText="1"/>
    </xf>
    <xf numFmtId="0" fontId="54" fillId="4" borderId="35" xfId="0" applyFont="1" applyFill="1" applyBorder="1" applyAlignment="1">
      <alignment vertical="center" wrapText="1"/>
    </xf>
    <xf numFmtId="0" fontId="52" fillId="4" borderId="35" xfId="0" applyFont="1" applyFill="1" applyBorder="1" applyAlignment="1">
      <alignment horizontal="center" vertical="center" wrapText="1"/>
    </xf>
    <xf numFmtId="0" fontId="54" fillId="4" borderId="35" xfId="0" applyFont="1" applyFill="1" applyBorder="1" applyAlignment="1">
      <alignment horizontal="right" vertical="center" wrapText="1"/>
    </xf>
    <xf numFmtId="167" fontId="14" fillId="4" borderId="2" xfId="2" applyNumberFormat="1" applyFont="1" applyFill="1" applyBorder="1" applyAlignment="1">
      <alignment horizontal="right" vertical="center" wrapText="1"/>
    </xf>
    <xf numFmtId="0" fontId="14" fillId="4" borderId="0" xfId="0" applyFont="1" applyFill="1" applyAlignment="1">
      <alignment horizontal="left" wrapText="1"/>
    </xf>
    <xf numFmtId="3" fontId="56" fillId="4" borderId="0" xfId="3" applyNumberFormat="1" applyFont="1" applyFill="1" applyBorder="1" applyAlignment="1">
      <alignment horizontal="right" vertical="top" wrapText="1"/>
    </xf>
    <xf numFmtId="167" fontId="14" fillId="4" borderId="16" xfId="0" applyNumberFormat="1" applyFont="1" applyFill="1" applyBorder="1" applyAlignment="1">
      <alignment horizontal="center" vertical="center" wrapText="1"/>
    </xf>
    <xf numFmtId="43" fontId="14" fillId="0" borderId="0" xfId="2" applyFont="1"/>
    <xf numFmtId="167" fontId="14" fillId="4" borderId="0" xfId="0" applyNumberFormat="1" applyFont="1" applyFill="1"/>
    <xf numFmtId="0" fontId="15" fillId="4" borderId="36" xfId="0" applyFont="1" applyFill="1" applyBorder="1"/>
    <xf numFmtId="167" fontId="15" fillId="4" borderId="36" xfId="0" applyNumberFormat="1" applyFont="1" applyFill="1" applyBorder="1"/>
    <xf numFmtId="0" fontId="57" fillId="4" borderId="0" xfId="0" applyFont="1" applyFill="1" applyBorder="1" applyAlignment="1">
      <alignment vertical="top"/>
    </xf>
    <xf numFmtId="0" fontId="57" fillId="4" borderId="0" xfId="0" applyFont="1" applyFill="1" applyBorder="1"/>
    <xf numFmtId="43" fontId="57" fillId="4" borderId="0" xfId="2" applyFont="1" applyFill="1" applyBorder="1"/>
    <xf numFmtId="0" fontId="58" fillId="4" borderId="0" xfId="0" applyFont="1" applyFill="1"/>
    <xf numFmtId="0" fontId="57" fillId="4" borderId="0" xfId="0" applyFont="1" applyFill="1" applyBorder="1" applyAlignment="1">
      <alignment vertical="center"/>
    </xf>
    <xf numFmtId="0" fontId="59" fillId="4" borderId="0" xfId="0" applyFont="1" applyFill="1" applyBorder="1" applyAlignment="1">
      <alignment horizontal="right" vertical="top"/>
    </xf>
    <xf numFmtId="0" fontId="59" fillId="4" borderId="0" xfId="0" applyFont="1" applyFill="1" applyBorder="1" applyAlignment="1">
      <alignment vertical="top"/>
    </xf>
    <xf numFmtId="0" fontId="57" fillId="4" borderId="0" xfId="0" applyFont="1" applyFill="1" applyBorder="1" applyAlignment="1">
      <alignment horizontal="right"/>
    </xf>
    <xf numFmtId="43" fontId="57" fillId="4" borderId="0" xfId="2" applyFont="1" applyFill="1" applyBorder="1" applyAlignment="1">
      <alignment vertical="top"/>
    </xf>
    <xf numFmtId="0" fontId="57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57" fillId="4" borderId="0" xfId="0" applyFont="1" applyFill="1" applyBorder="1" applyAlignment="1">
      <alignment horizontal="left" vertical="top"/>
    </xf>
    <xf numFmtId="0" fontId="57" fillId="4" borderId="4" xfId="0" applyFont="1" applyFill="1" applyBorder="1" applyAlignment="1" applyProtection="1">
      <alignment horizontal="center"/>
      <protection locked="0"/>
    </xf>
    <xf numFmtId="0" fontId="57" fillId="4" borderId="4" xfId="0" applyFont="1" applyFill="1" applyBorder="1" applyAlignment="1" applyProtection="1">
      <alignment horizontal="center" vertical="center"/>
      <protection locked="0"/>
    </xf>
    <xf numFmtId="0" fontId="58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23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0" fillId="7" borderId="11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3" fillId="7" borderId="7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25" fillId="7" borderId="7" xfId="3" applyFont="1" applyFill="1" applyBorder="1" applyAlignment="1">
      <alignment horizontal="right" vertical="top"/>
    </xf>
    <xf numFmtId="0" fontId="25" fillId="7" borderId="0" xfId="3" applyFont="1" applyFill="1" applyBorder="1" applyAlignment="1">
      <alignment horizontal="right" vertical="top"/>
    </xf>
    <xf numFmtId="0" fontId="26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0" fontId="17" fillId="4" borderId="5" xfId="0" applyFont="1" applyFill="1" applyBorder="1" applyAlignment="1">
      <alignment horizontal="center" vertical="top"/>
    </xf>
    <xf numFmtId="0" fontId="8" fillId="4" borderId="4" xfId="0" applyFont="1" applyFill="1" applyBorder="1" applyAlignment="1" applyProtection="1">
      <alignment horizontal="center" vertical="top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left"/>
    </xf>
    <xf numFmtId="0" fontId="9" fillId="4" borderId="4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3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>
      <alignment horizontal="left" vertical="top"/>
    </xf>
    <xf numFmtId="0" fontId="17" fillId="4" borderId="0" xfId="0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left" vertical="top"/>
    </xf>
    <xf numFmtId="0" fontId="18" fillId="4" borderId="0" xfId="0" applyFont="1" applyFill="1" applyBorder="1" applyAlignment="1">
      <alignment horizontal="left" vertical="top" wrapText="1"/>
    </xf>
    <xf numFmtId="0" fontId="7" fillId="4" borderId="0" xfId="0" applyNumberFormat="1" applyFont="1" applyFill="1" applyBorder="1" applyAlignment="1" applyProtection="1">
      <alignment horizontal="center"/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55" fillId="4" borderId="0" xfId="0" applyFont="1" applyFill="1" applyAlignment="1">
      <alignment horizontal="center" wrapText="1"/>
    </xf>
    <xf numFmtId="0" fontId="8" fillId="4" borderId="0" xfId="3" applyFont="1" applyFill="1" applyBorder="1" applyAlignment="1">
      <alignment horizontal="left" vertical="top" wrapText="1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43" fontId="8" fillId="4" borderId="4" xfId="2" applyFont="1" applyFill="1" applyBorder="1" applyAlignment="1" applyProtection="1">
      <alignment horizontal="center"/>
      <protection locked="0"/>
    </xf>
    <xf numFmtId="0" fontId="8" fillId="4" borderId="0" xfId="3" applyFont="1" applyFill="1" applyBorder="1" applyAlignment="1">
      <alignment horizontal="center" vertical="top" wrapText="1"/>
    </xf>
    <xf numFmtId="0" fontId="23" fillId="7" borderId="6" xfId="0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/>
    </xf>
    <xf numFmtId="0" fontId="39" fillId="8" borderId="7" xfId="0" applyFont="1" applyFill="1" applyBorder="1" applyAlignment="1">
      <alignment horizontal="center"/>
    </xf>
    <xf numFmtId="0" fontId="39" fillId="8" borderId="8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/>
    </xf>
    <xf numFmtId="0" fontId="39" fillId="8" borderId="0" xfId="0" applyFont="1" applyFill="1" applyBorder="1" applyAlignment="1">
      <alignment horizontal="center"/>
    </xf>
    <xf numFmtId="0" fontId="39" fillId="8" borderId="2" xfId="0" applyFont="1" applyFill="1" applyBorder="1" applyAlignment="1">
      <alignment horizontal="center"/>
    </xf>
    <xf numFmtId="0" fontId="39" fillId="8" borderId="3" xfId="0" applyFont="1" applyFill="1" applyBorder="1" applyAlignment="1">
      <alignment horizontal="center"/>
    </xf>
    <xf numFmtId="0" fontId="39" fillId="8" borderId="4" xfId="0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left" vertical="center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167" fontId="34" fillId="4" borderId="17" xfId="2" applyNumberFormat="1" applyFont="1" applyFill="1" applyBorder="1" applyAlignment="1">
      <alignment horizontal="right" vertical="center" wrapText="1"/>
    </xf>
    <xf numFmtId="167" fontId="34" fillId="4" borderId="19" xfId="2" applyNumberFormat="1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4" borderId="0" xfId="0" applyFont="1" applyFill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167" fontId="36" fillId="4" borderId="17" xfId="4" applyNumberFormat="1" applyFont="1" applyFill="1" applyBorder="1" applyAlignment="1">
      <alignment horizontal="center"/>
    </xf>
    <xf numFmtId="167" fontId="36" fillId="4" borderId="19" xfId="4" applyNumberFormat="1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top" wrapText="1"/>
    </xf>
    <xf numFmtId="0" fontId="15" fillId="4" borderId="0" xfId="0" applyFont="1" applyFill="1" applyAlignment="1">
      <alignment horizontal="left" vertical="top" wrapText="1"/>
    </xf>
    <xf numFmtId="0" fontId="39" fillId="8" borderId="16" xfId="0" applyFont="1" applyFill="1" applyBorder="1" applyAlignment="1">
      <alignment horizontal="center" vertical="center"/>
    </xf>
    <xf numFmtId="0" fontId="39" fillId="8" borderId="16" xfId="0" applyFont="1" applyFill="1" applyBorder="1" applyAlignment="1">
      <alignment horizontal="center" vertical="center" wrapText="1"/>
    </xf>
    <xf numFmtId="0" fontId="39" fillId="8" borderId="11" xfId="0" applyFont="1" applyFill="1" applyBorder="1" applyAlignment="1">
      <alignment horizontal="center" vertical="center"/>
    </xf>
    <xf numFmtId="0" fontId="39" fillId="8" borderId="8" xfId="0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/>
    </xf>
    <xf numFmtId="0" fontId="39" fillId="8" borderId="2" xfId="0" applyFont="1" applyFill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5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42" fillId="8" borderId="16" xfId="3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6" xfId="0" applyFill="1" applyBorder="1" applyAlignment="1">
      <alignment horizontal="center" wrapText="1"/>
    </xf>
    <xf numFmtId="167" fontId="0" fillId="4" borderId="16" xfId="2" applyNumberFormat="1" applyFont="1" applyFill="1" applyBorder="1" applyAlignment="1">
      <alignment horizontal="center" vertical="center"/>
    </xf>
    <xf numFmtId="167" fontId="0" fillId="4" borderId="9" xfId="2" applyNumberFormat="1" applyFont="1" applyFill="1" applyBorder="1" applyAlignment="1">
      <alignment horizontal="center" vertical="center"/>
    </xf>
    <xf numFmtId="167" fontId="0" fillId="4" borderId="10" xfId="2" applyNumberFormat="1" applyFont="1" applyFill="1" applyBorder="1" applyAlignment="1">
      <alignment horizontal="center" vertical="center"/>
    </xf>
    <xf numFmtId="167" fontId="0" fillId="4" borderId="16" xfId="2" applyNumberFormat="1" applyFont="1" applyFill="1" applyBorder="1" applyAlignment="1">
      <alignment horizontal="center"/>
    </xf>
    <xf numFmtId="167" fontId="0" fillId="4" borderId="9" xfId="2" applyNumberFormat="1" applyFont="1" applyFill="1" applyBorder="1" applyAlignment="1">
      <alignment horizontal="center"/>
    </xf>
    <xf numFmtId="167" fontId="0" fillId="4" borderId="10" xfId="2" applyNumberFormat="1" applyFont="1" applyFill="1" applyBorder="1" applyAlignment="1">
      <alignment horizontal="center"/>
    </xf>
    <xf numFmtId="0" fontId="43" fillId="8" borderId="9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/>
    </xf>
    <xf numFmtId="0" fontId="43" fillId="8" borderId="11" xfId="0" applyFont="1" applyFill="1" applyBorder="1" applyAlignment="1">
      <alignment horizontal="center"/>
    </xf>
    <xf numFmtId="0" fontId="43" fillId="8" borderId="7" xfId="0" applyFont="1" applyFill="1" applyBorder="1" applyAlignment="1">
      <alignment horizontal="center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3" fillId="8" borderId="0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4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"/>
    </xf>
    <xf numFmtId="0" fontId="45" fillId="4" borderId="9" xfId="0" applyFont="1" applyFill="1" applyBorder="1" applyAlignment="1">
      <alignment horizontal="center"/>
    </xf>
    <xf numFmtId="0" fontId="45" fillId="4" borderId="6" xfId="0" applyFont="1" applyFill="1" applyBorder="1" applyAlignment="1">
      <alignment horizontal="center"/>
    </xf>
    <xf numFmtId="0" fontId="45" fillId="4" borderId="10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39" fillId="8" borderId="7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left" vertical="center" wrapText="1" indent="3"/>
    </xf>
    <xf numFmtId="0" fontId="15" fillId="4" borderId="10" xfId="0" applyFont="1" applyFill="1" applyBorder="1" applyAlignment="1">
      <alignment horizontal="left" vertical="center" wrapText="1" indent="3"/>
    </xf>
    <xf numFmtId="0" fontId="14" fillId="4" borderId="0" xfId="0" applyFont="1" applyFill="1" applyAlignment="1">
      <alignment horizontal="left" vertical="top" wrapText="1"/>
    </xf>
    <xf numFmtId="0" fontId="14" fillId="4" borderId="0" xfId="0" applyFont="1" applyFill="1" applyAlignment="1">
      <alignment horizontal="left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top" wrapText="1" indent="1"/>
    </xf>
    <xf numFmtId="0" fontId="15" fillId="4" borderId="24" xfId="0" applyFont="1" applyFill="1" applyBorder="1" applyAlignment="1">
      <alignment horizontal="left" vertical="top" wrapText="1" indent="1"/>
    </xf>
    <xf numFmtId="0" fontId="14" fillId="4" borderId="0" xfId="0" applyFont="1" applyFill="1" applyAlignment="1">
      <alignment horizontal="left"/>
    </xf>
    <xf numFmtId="0" fontId="51" fillId="9" borderId="25" xfId="0" applyFont="1" applyFill="1" applyBorder="1" applyAlignment="1">
      <alignment horizontal="center" vertical="center"/>
    </xf>
    <xf numFmtId="0" fontId="51" fillId="9" borderId="26" xfId="0" applyFont="1" applyFill="1" applyBorder="1" applyAlignment="1">
      <alignment horizontal="center" vertical="center"/>
    </xf>
    <xf numFmtId="0" fontId="51" fillId="9" borderId="27" xfId="0" applyFont="1" applyFill="1" applyBorder="1" applyAlignment="1">
      <alignment horizontal="center" vertical="center"/>
    </xf>
    <xf numFmtId="0" fontId="51" fillId="9" borderId="28" xfId="0" applyFont="1" applyFill="1" applyBorder="1" applyAlignment="1">
      <alignment horizontal="center" vertical="center"/>
    </xf>
    <xf numFmtId="0" fontId="51" fillId="9" borderId="0" xfId="0" applyFont="1" applyFill="1" applyBorder="1" applyAlignment="1">
      <alignment horizontal="center" vertical="center"/>
    </xf>
    <xf numFmtId="0" fontId="51" fillId="9" borderId="29" xfId="0" applyFont="1" applyFill="1" applyBorder="1" applyAlignment="1">
      <alignment horizontal="center" vertical="center"/>
    </xf>
    <xf numFmtId="0" fontId="51" fillId="9" borderId="30" xfId="0" applyFont="1" applyFill="1" applyBorder="1" applyAlignment="1">
      <alignment horizontal="center" vertical="center"/>
    </xf>
    <xf numFmtId="0" fontId="51" fillId="9" borderId="31" xfId="0" applyFont="1" applyFill="1" applyBorder="1" applyAlignment="1">
      <alignment horizontal="center" vertical="center"/>
    </xf>
    <xf numFmtId="0" fontId="51" fillId="9" borderId="32" xfId="0" applyFont="1" applyFill="1" applyBorder="1" applyAlignment="1">
      <alignment horizontal="center" vertical="center"/>
    </xf>
    <xf numFmtId="0" fontId="52" fillId="4" borderId="33" xfId="0" applyFont="1" applyFill="1" applyBorder="1" applyAlignment="1">
      <alignment horizontal="center" vertical="center" wrapText="1"/>
    </xf>
    <xf numFmtId="0" fontId="52" fillId="4" borderId="12" xfId="0" applyFont="1" applyFill="1" applyBorder="1" applyAlignment="1">
      <alignment horizontal="center" vertical="center" wrapText="1"/>
    </xf>
    <xf numFmtId="0" fontId="52" fillId="4" borderId="20" xfId="0" applyFont="1" applyFill="1" applyBorder="1" applyAlignment="1">
      <alignment horizontal="center" vertical="center" wrapText="1"/>
    </xf>
    <xf numFmtId="0" fontId="52" fillId="4" borderId="34" xfId="0" applyFont="1" applyFill="1" applyBorder="1" applyAlignment="1">
      <alignment horizontal="center" vertical="center" wrapText="1"/>
    </xf>
  </cellXfs>
  <cellStyles count="9">
    <cellStyle name="=C:\WINNT\SYSTEM32\COMMAND.COM" xfId="1"/>
    <cellStyle name="Millares" xfId="2" builtinId="3"/>
    <cellStyle name="Millares 2" xfId="5"/>
    <cellStyle name="Millares 3" xfId="6"/>
    <cellStyle name="Moneda 2" xfId="7"/>
    <cellStyle name="Normal" xfId="0" builtinId="0"/>
    <cellStyle name="Normal 2" xfId="3"/>
    <cellStyle name="Normal 2 2" xfId="8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opLeftCell="A25" zoomScale="90" zoomScaleNormal="90" workbookViewId="0">
      <selection activeCell="D41" sqref="D41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21" customWidth="1"/>
    <col min="8" max="8" width="33.85546875" style="121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443" t="s">
        <v>192</v>
      </c>
      <c r="D1" s="443"/>
      <c r="E1" s="443"/>
      <c r="F1" s="443"/>
      <c r="G1" s="443"/>
      <c r="H1" s="443"/>
      <c r="I1" s="443"/>
      <c r="J1" s="25"/>
      <c r="K1" s="25"/>
    </row>
    <row r="2" spans="1:11" ht="12.75">
      <c r="B2" s="22"/>
      <c r="C2" s="443" t="s">
        <v>81</v>
      </c>
      <c r="D2" s="443"/>
      <c r="E2" s="443"/>
      <c r="F2" s="443"/>
      <c r="G2" s="443"/>
      <c r="H2" s="443"/>
      <c r="I2" s="443"/>
      <c r="J2" s="22"/>
      <c r="K2" s="22"/>
    </row>
    <row r="3" spans="1:11" ht="12.75">
      <c r="B3" s="22"/>
      <c r="C3" s="443" t="s">
        <v>405</v>
      </c>
      <c r="D3" s="443"/>
      <c r="E3" s="443"/>
      <c r="F3" s="443"/>
      <c r="G3" s="443"/>
      <c r="H3" s="443"/>
      <c r="I3" s="443"/>
      <c r="J3" s="22"/>
      <c r="K3" s="22"/>
    </row>
    <row r="4" spans="1:11" ht="12.75">
      <c r="B4" s="22"/>
      <c r="C4" s="443" t="s">
        <v>1</v>
      </c>
      <c r="D4" s="443"/>
      <c r="E4" s="443"/>
      <c r="F4" s="443"/>
      <c r="G4" s="443"/>
      <c r="H4" s="443"/>
      <c r="I4" s="443"/>
      <c r="J4" s="22"/>
      <c r="K4" s="22"/>
    </row>
    <row r="5" spans="1:11" ht="6" customHeight="1">
      <c r="A5" s="115"/>
      <c r="B5" s="115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115"/>
      <c r="B6" s="24" t="s">
        <v>4</v>
      </c>
      <c r="C6" s="444" t="s">
        <v>407</v>
      </c>
      <c r="D6" s="444"/>
      <c r="E6" s="444"/>
      <c r="F6" s="444"/>
      <c r="G6" s="444"/>
      <c r="H6" s="444"/>
      <c r="I6" s="444"/>
      <c r="J6" s="444"/>
      <c r="K6" s="19"/>
    </row>
    <row r="7" spans="1:11" s="19" customFormat="1" ht="3" customHeight="1">
      <c r="A7" s="115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8" customFormat="1" ht="20.100000000000001" customHeight="1">
      <c r="A9" s="117"/>
      <c r="B9" s="442" t="s">
        <v>76</v>
      </c>
      <c r="C9" s="442"/>
      <c r="D9" s="112">
        <v>2014</v>
      </c>
      <c r="E9" s="112">
        <v>2013</v>
      </c>
      <c r="F9" s="116"/>
      <c r="G9" s="442" t="s">
        <v>76</v>
      </c>
      <c r="H9" s="442"/>
      <c r="I9" s="112">
        <v>2014</v>
      </c>
      <c r="J9" s="112">
        <v>2013</v>
      </c>
      <c r="K9" s="114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21" customFormat="1" ht="12.75">
      <c r="A11" s="119"/>
      <c r="B11" s="441" t="s">
        <v>82</v>
      </c>
      <c r="C11" s="441"/>
      <c r="D11" s="70"/>
      <c r="E11" s="70"/>
      <c r="F11" s="38"/>
      <c r="G11" s="441" t="s">
        <v>83</v>
      </c>
      <c r="H11" s="441"/>
      <c r="I11" s="70"/>
      <c r="J11" s="70"/>
      <c r="K11" s="120"/>
    </row>
    <row r="12" spans="1:11" ht="12.75">
      <c r="A12" s="41"/>
      <c r="B12" s="439" t="s">
        <v>84</v>
      </c>
      <c r="C12" s="439"/>
      <c r="D12" s="71">
        <f>SUM(D13:D20)</f>
        <v>131204650</v>
      </c>
      <c r="E12" s="71">
        <f>SUM(E13:E20)</f>
        <v>164630000</v>
      </c>
      <c r="F12" s="38"/>
      <c r="G12" s="441" t="s">
        <v>85</v>
      </c>
      <c r="H12" s="441"/>
      <c r="I12" s="71">
        <f>SUM(I13:I15)</f>
        <v>2178486114</v>
      </c>
      <c r="J12" s="71">
        <f>SUM(J13:J15)</f>
        <v>1543699000</v>
      </c>
      <c r="K12" s="122"/>
    </row>
    <row r="13" spans="1:11">
      <c r="A13" s="39"/>
      <c r="B13" s="438" t="s">
        <v>86</v>
      </c>
      <c r="C13" s="438"/>
      <c r="D13" s="123">
        <v>0</v>
      </c>
      <c r="E13" s="123">
        <v>0</v>
      </c>
      <c r="F13" s="38"/>
      <c r="G13" s="438" t="s">
        <v>87</v>
      </c>
      <c r="H13" s="438"/>
      <c r="I13" s="123">
        <v>1514929811</v>
      </c>
      <c r="J13" s="123">
        <v>1268749000</v>
      </c>
      <c r="K13" s="122"/>
    </row>
    <row r="14" spans="1:11">
      <c r="A14" s="39"/>
      <c r="B14" s="438" t="s">
        <v>88</v>
      </c>
      <c r="C14" s="438"/>
      <c r="D14" s="123">
        <v>0</v>
      </c>
      <c r="E14" s="123">
        <v>0</v>
      </c>
      <c r="F14" s="38"/>
      <c r="G14" s="438" t="s">
        <v>89</v>
      </c>
      <c r="H14" s="438"/>
      <c r="I14" s="123">
        <v>50680931</v>
      </c>
      <c r="J14" s="123">
        <v>56322000</v>
      </c>
      <c r="K14" s="122"/>
    </row>
    <row r="15" spans="1:11" ht="12" customHeight="1">
      <c r="A15" s="39"/>
      <c r="B15" s="438" t="s">
        <v>90</v>
      </c>
      <c r="C15" s="438"/>
      <c r="D15" s="123">
        <v>0</v>
      </c>
      <c r="E15" s="123">
        <v>0</v>
      </c>
      <c r="F15" s="38"/>
      <c r="G15" s="438" t="s">
        <v>91</v>
      </c>
      <c r="H15" s="438"/>
      <c r="I15" s="123">
        <v>612875372</v>
      </c>
      <c r="J15" s="123">
        <v>218628000</v>
      </c>
      <c r="K15" s="122"/>
    </row>
    <row r="16" spans="1:11" ht="12.75">
      <c r="A16" s="39"/>
      <c r="B16" s="438" t="s">
        <v>92</v>
      </c>
      <c r="C16" s="438"/>
      <c r="D16" s="123">
        <v>0</v>
      </c>
      <c r="E16" s="123">
        <v>0</v>
      </c>
      <c r="F16" s="38"/>
      <c r="G16" s="42"/>
      <c r="H16" s="57"/>
      <c r="I16" s="124"/>
      <c r="J16" s="124"/>
      <c r="K16" s="122"/>
    </row>
    <row r="17" spans="1:11" ht="12.75">
      <c r="A17" s="39"/>
      <c r="B17" s="438" t="s">
        <v>93</v>
      </c>
      <c r="C17" s="438"/>
      <c r="D17" s="123">
        <v>0</v>
      </c>
      <c r="E17" s="123">
        <v>0</v>
      </c>
      <c r="F17" s="38"/>
      <c r="G17" s="441" t="s">
        <v>204</v>
      </c>
      <c r="H17" s="441"/>
      <c r="I17" s="71">
        <f>SUM(I18:I26)</f>
        <v>0</v>
      </c>
      <c r="J17" s="71">
        <f>SUM(J18:J26)</f>
        <v>0</v>
      </c>
      <c r="K17" s="122"/>
    </row>
    <row r="18" spans="1:11">
      <c r="A18" s="39"/>
      <c r="B18" s="438" t="s">
        <v>94</v>
      </c>
      <c r="C18" s="438"/>
      <c r="D18" s="123">
        <v>0</v>
      </c>
      <c r="E18" s="123">
        <v>0</v>
      </c>
      <c r="F18" s="38"/>
      <c r="G18" s="438" t="s">
        <v>95</v>
      </c>
      <c r="H18" s="438"/>
      <c r="I18" s="123">
        <v>0</v>
      </c>
      <c r="J18" s="123">
        <v>0</v>
      </c>
      <c r="K18" s="122"/>
    </row>
    <row r="19" spans="1:11">
      <c r="A19" s="39"/>
      <c r="B19" s="438" t="s">
        <v>96</v>
      </c>
      <c r="C19" s="438"/>
      <c r="D19" s="123">
        <v>131204650</v>
      </c>
      <c r="E19" s="123">
        <v>164630000</v>
      </c>
      <c r="F19" s="38"/>
      <c r="G19" s="438" t="s">
        <v>97</v>
      </c>
      <c r="H19" s="438"/>
      <c r="I19" s="123">
        <v>0</v>
      </c>
      <c r="J19" s="123">
        <v>0</v>
      </c>
      <c r="K19" s="122"/>
    </row>
    <row r="20" spans="1:11" ht="52.5" customHeight="1">
      <c r="A20" s="39"/>
      <c r="B20" s="440" t="s">
        <v>98</v>
      </c>
      <c r="C20" s="440"/>
      <c r="D20" s="123">
        <v>0</v>
      </c>
      <c r="E20" s="123">
        <v>0</v>
      </c>
      <c r="F20" s="38"/>
      <c r="G20" s="438" t="s">
        <v>99</v>
      </c>
      <c r="H20" s="438"/>
      <c r="I20" s="123">
        <v>0</v>
      </c>
      <c r="J20" s="123">
        <v>0</v>
      </c>
      <c r="K20" s="122"/>
    </row>
    <row r="21" spans="1:11" ht="12.75">
      <c r="A21" s="41"/>
      <c r="B21" s="42"/>
      <c r="C21" s="57"/>
      <c r="D21" s="124"/>
      <c r="E21" s="124"/>
      <c r="F21" s="38"/>
      <c r="G21" s="438" t="s">
        <v>100</v>
      </c>
      <c r="H21" s="438"/>
      <c r="I21" s="123">
        <v>0</v>
      </c>
      <c r="J21" s="123">
        <v>0</v>
      </c>
      <c r="K21" s="122"/>
    </row>
    <row r="22" spans="1:11" ht="33.75" customHeight="1">
      <c r="A22" s="41"/>
      <c r="B22" s="439" t="s">
        <v>101</v>
      </c>
      <c r="C22" s="439"/>
      <c r="D22" s="71">
        <f>SUM(D23:D24)</f>
        <v>1570977049</v>
      </c>
      <c r="E22" s="71">
        <f>SUM(E23:E24)</f>
        <v>1500217000</v>
      </c>
      <c r="F22" s="38"/>
      <c r="G22" s="438" t="s">
        <v>102</v>
      </c>
      <c r="H22" s="438"/>
      <c r="I22" s="123">
        <v>0</v>
      </c>
      <c r="J22" s="123">
        <v>0</v>
      </c>
      <c r="K22" s="122"/>
    </row>
    <row r="23" spans="1:11">
      <c r="A23" s="39"/>
      <c r="B23" s="438" t="s">
        <v>103</v>
      </c>
      <c r="C23" s="438"/>
      <c r="D23" s="74">
        <v>83153020</v>
      </c>
      <c r="E23" s="74">
        <v>68012000</v>
      </c>
      <c r="F23" s="38"/>
      <c r="G23" s="438" t="s">
        <v>104</v>
      </c>
      <c r="H23" s="438"/>
      <c r="I23" s="123">
        <v>0</v>
      </c>
      <c r="J23" s="123">
        <v>0</v>
      </c>
      <c r="K23" s="122"/>
    </row>
    <row r="24" spans="1:11">
      <c r="A24" s="39"/>
      <c r="B24" s="438" t="s">
        <v>203</v>
      </c>
      <c r="C24" s="438"/>
      <c r="D24" s="123">
        <v>1487824029</v>
      </c>
      <c r="E24" s="123">
        <v>1432205000</v>
      </c>
      <c r="F24" s="38"/>
      <c r="G24" s="438" t="s">
        <v>105</v>
      </c>
      <c r="H24" s="438"/>
      <c r="I24" s="123">
        <v>0</v>
      </c>
      <c r="J24" s="123">
        <v>0</v>
      </c>
      <c r="K24" s="122"/>
    </row>
    <row r="25" spans="1:11" ht="12.75">
      <c r="A25" s="41"/>
      <c r="B25" s="42"/>
      <c r="C25" s="57"/>
      <c r="D25" s="124"/>
      <c r="E25" s="124"/>
      <c r="F25" s="38"/>
      <c r="G25" s="438" t="s">
        <v>106</v>
      </c>
      <c r="H25" s="438"/>
      <c r="I25" s="123">
        <v>0</v>
      </c>
      <c r="J25" s="123">
        <v>0</v>
      </c>
      <c r="K25" s="122"/>
    </row>
    <row r="26" spans="1:11" ht="12.75">
      <c r="A26" s="39"/>
      <c r="B26" s="439" t="s">
        <v>107</v>
      </c>
      <c r="C26" s="439"/>
      <c r="D26" s="71">
        <f>SUM(D27:D31)</f>
        <v>432781446</v>
      </c>
      <c r="E26" s="71">
        <f>SUM(E27:E31)</f>
        <v>123471000</v>
      </c>
      <c r="F26" s="38"/>
      <c r="G26" s="438" t="s">
        <v>108</v>
      </c>
      <c r="H26" s="438"/>
      <c r="I26" s="123">
        <v>0</v>
      </c>
      <c r="J26" s="123">
        <v>0</v>
      </c>
      <c r="K26" s="122"/>
    </row>
    <row r="27" spans="1:11" ht="12.75">
      <c r="A27" s="39"/>
      <c r="B27" s="438" t="s">
        <v>109</v>
      </c>
      <c r="C27" s="438"/>
      <c r="D27" s="123">
        <v>8481158</v>
      </c>
      <c r="E27" s="123">
        <v>7487000</v>
      </c>
      <c r="F27" s="38"/>
      <c r="G27" s="42"/>
      <c r="H27" s="57"/>
      <c r="I27" s="124"/>
      <c r="J27" s="124"/>
      <c r="K27" s="122"/>
    </row>
    <row r="28" spans="1:11" ht="12.75">
      <c r="A28" s="39"/>
      <c r="B28" s="438" t="s">
        <v>110</v>
      </c>
      <c r="C28" s="438"/>
      <c r="D28" s="123">
        <v>0</v>
      </c>
      <c r="E28" s="123">
        <v>0</v>
      </c>
      <c r="F28" s="38"/>
      <c r="G28" s="439" t="s">
        <v>103</v>
      </c>
      <c r="H28" s="439"/>
      <c r="I28" s="71">
        <f>SUM(I29:I31)</f>
        <v>0</v>
      </c>
      <c r="J28" s="71">
        <f>SUM(J29:J31)</f>
        <v>0</v>
      </c>
      <c r="K28" s="122"/>
    </row>
    <row r="29" spans="1:11" ht="26.25" customHeight="1">
      <c r="A29" s="39"/>
      <c r="B29" s="440" t="s">
        <v>111</v>
      </c>
      <c r="C29" s="440"/>
      <c r="D29" s="123">
        <v>0</v>
      </c>
      <c r="E29" s="123">
        <v>0</v>
      </c>
      <c r="F29" s="38"/>
      <c r="G29" s="438" t="s">
        <v>112</v>
      </c>
      <c r="H29" s="438"/>
      <c r="I29" s="123">
        <v>0</v>
      </c>
      <c r="J29" s="123">
        <v>0</v>
      </c>
      <c r="K29" s="122"/>
    </row>
    <row r="30" spans="1:11">
      <c r="A30" s="39"/>
      <c r="B30" s="438" t="s">
        <v>113</v>
      </c>
      <c r="C30" s="438"/>
      <c r="D30" s="123">
        <v>0</v>
      </c>
      <c r="E30" s="123">
        <v>0</v>
      </c>
      <c r="F30" s="38"/>
      <c r="G30" s="438" t="s">
        <v>50</v>
      </c>
      <c r="H30" s="438"/>
      <c r="I30" s="123">
        <v>0</v>
      </c>
      <c r="J30" s="123">
        <v>0</v>
      </c>
      <c r="K30" s="122"/>
    </row>
    <row r="31" spans="1:11">
      <c r="A31" s="39"/>
      <c r="B31" s="438" t="s">
        <v>114</v>
      </c>
      <c r="C31" s="438"/>
      <c r="D31" s="123">
        <v>424300288</v>
      </c>
      <c r="E31" s="123">
        <v>115984000</v>
      </c>
      <c r="F31" s="38"/>
      <c r="G31" s="438" t="s">
        <v>115</v>
      </c>
      <c r="H31" s="438"/>
      <c r="I31" s="123">
        <v>0</v>
      </c>
      <c r="J31" s="123">
        <v>0</v>
      </c>
      <c r="K31" s="122"/>
    </row>
    <row r="32" spans="1:11" ht="12.75">
      <c r="A32" s="41"/>
      <c r="B32" s="42"/>
      <c r="C32" s="73"/>
      <c r="D32" s="70"/>
      <c r="E32" s="70"/>
      <c r="F32" s="38"/>
      <c r="G32" s="42"/>
      <c r="H32" s="57"/>
      <c r="I32" s="124"/>
      <c r="J32" s="124"/>
      <c r="K32" s="122"/>
    </row>
    <row r="33" spans="1:11" ht="12.75">
      <c r="A33" s="125"/>
      <c r="B33" s="437" t="s">
        <v>116</v>
      </c>
      <c r="C33" s="437"/>
      <c r="D33" s="126">
        <f>D12+D22+D26</f>
        <v>2134963145</v>
      </c>
      <c r="E33" s="126">
        <f>E12+E22+E26</f>
        <v>1788318000</v>
      </c>
      <c r="F33" s="127"/>
      <c r="G33" s="441" t="s">
        <v>117</v>
      </c>
      <c r="H33" s="441"/>
      <c r="I33" s="80">
        <f>SUM(I34:I38)</f>
        <v>0</v>
      </c>
      <c r="J33" s="80">
        <f>SUM(J34:J38)</f>
        <v>0</v>
      </c>
      <c r="K33" s="122"/>
    </row>
    <row r="34" spans="1:11" ht="12.75">
      <c r="A34" s="41"/>
      <c r="B34" s="437"/>
      <c r="C34" s="437"/>
      <c r="D34" s="70"/>
      <c r="E34" s="70"/>
      <c r="F34" s="38"/>
      <c r="G34" s="438" t="s">
        <v>118</v>
      </c>
      <c r="H34" s="438"/>
      <c r="I34" s="123">
        <v>0</v>
      </c>
      <c r="J34" s="123">
        <v>0</v>
      </c>
      <c r="K34" s="122"/>
    </row>
    <row r="35" spans="1:11">
      <c r="A35" s="128"/>
      <c r="B35" s="38"/>
      <c r="C35" s="38"/>
      <c r="D35" s="38"/>
      <c r="E35" s="38"/>
      <c r="F35" s="38"/>
      <c r="G35" s="438" t="s">
        <v>119</v>
      </c>
      <c r="H35" s="438"/>
      <c r="I35" s="123">
        <v>0</v>
      </c>
      <c r="J35" s="123">
        <v>0</v>
      </c>
      <c r="K35" s="122"/>
    </row>
    <row r="36" spans="1:11">
      <c r="A36" s="128"/>
      <c r="B36" s="38"/>
      <c r="C36" s="38"/>
      <c r="D36" s="38"/>
      <c r="E36" s="38"/>
      <c r="F36" s="38"/>
      <c r="G36" s="438" t="s">
        <v>120</v>
      </c>
      <c r="H36" s="438"/>
      <c r="I36" s="123">
        <v>0</v>
      </c>
      <c r="J36" s="123">
        <v>0</v>
      </c>
      <c r="K36" s="122"/>
    </row>
    <row r="37" spans="1:11">
      <c r="A37" s="128"/>
      <c r="B37" s="38"/>
      <c r="C37" s="38"/>
      <c r="D37" s="38"/>
      <c r="E37" s="38"/>
      <c r="F37" s="38"/>
      <c r="G37" s="438" t="s">
        <v>121</v>
      </c>
      <c r="H37" s="438"/>
      <c r="I37" s="123">
        <v>0</v>
      </c>
      <c r="J37" s="123">
        <v>0</v>
      </c>
      <c r="K37" s="122"/>
    </row>
    <row r="38" spans="1:11">
      <c r="A38" s="128"/>
      <c r="B38" s="38"/>
      <c r="C38" s="38"/>
      <c r="D38" s="38"/>
      <c r="E38" s="38"/>
      <c r="F38" s="38"/>
      <c r="G38" s="438" t="s">
        <v>122</v>
      </c>
      <c r="H38" s="438"/>
      <c r="I38" s="123">
        <v>0</v>
      </c>
      <c r="J38" s="123">
        <v>0</v>
      </c>
      <c r="K38" s="122"/>
    </row>
    <row r="39" spans="1:11" ht="12.75">
      <c r="A39" s="128"/>
      <c r="B39" s="38"/>
      <c r="C39" s="38"/>
      <c r="D39" s="38"/>
      <c r="E39" s="38"/>
      <c r="F39" s="38"/>
      <c r="G39" s="42"/>
      <c r="H39" s="57"/>
      <c r="I39" s="124"/>
      <c r="J39" s="124"/>
      <c r="K39" s="122"/>
    </row>
    <row r="40" spans="1:11" ht="12.75">
      <c r="A40" s="128"/>
      <c r="B40" s="38"/>
      <c r="C40" s="38"/>
      <c r="D40" s="38"/>
      <c r="E40" s="38"/>
      <c r="F40" s="38"/>
      <c r="G40" s="439" t="s">
        <v>123</v>
      </c>
      <c r="H40" s="439"/>
      <c r="I40" s="80">
        <f>SUM(I41:I46)</f>
        <v>22818585</v>
      </c>
      <c r="J40" s="80">
        <f>SUM(J41:J46)</f>
        <v>7902000</v>
      </c>
      <c r="K40" s="122"/>
    </row>
    <row r="41" spans="1:11" ht="26.25" customHeight="1">
      <c r="A41" s="128"/>
      <c r="B41" s="38"/>
      <c r="C41" s="38"/>
      <c r="D41" s="38"/>
      <c r="E41" s="38"/>
      <c r="F41" s="38"/>
      <c r="G41" s="440" t="s">
        <v>124</v>
      </c>
      <c r="H41" s="440"/>
      <c r="I41" s="123">
        <v>22797608</v>
      </c>
      <c r="J41" s="123">
        <v>6737000</v>
      </c>
      <c r="K41" s="122"/>
    </row>
    <row r="42" spans="1:11">
      <c r="A42" s="128"/>
      <c r="B42" s="38"/>
      <c r="C42" s="38"/>
      <c r="D42" s="38"/>
      <c r="E42" s="38"/>
      <c r="F42" s="38"/>
      <c r="G42" s="438" t="s">
        <v>125</v>
      </c>
      <c r="H42" s="438"/>
      <c r="I42" s="123">
        <v>0</v>
      </c>
      <c r="J42" s="123">
        <v>0</v>
      </c>
      <c r="K42" s="122"/>
    </row>
    <row r="43" spans="1:11" ht="12" customHeight="1">
      <c r="A43" s="128"/>
      <c r="B43" s="38"/>
      <c r="C43" s="38"/>
      <c r="D43" s="38"/>
      <c r="E43" s="38"/>
      <c r="F43" s="38"/>
      <c r="G43" s="438" t="s">
        <v>126</v>
      </c>
      <c r="H43" s="438"/>
      <c r="I43" s="123">
        <v>0</v>
      </c>
      <c r="J43" s="123">
        <v>0</v>
      </c>
      <c r="K43" s="122"/>
    </row>
    <row r="44" spans="1:11" ht="25.5" customHeight="1">
      <c r="A44" s="128"/>
      <c r="B44" s="38"/>
      <c r="C44" s="38"/>
      <c r="D44" s="38"/>
      <c r="E44" s="38"/>
      <c r="F44" s="38"/>
      <c r="G44" s="440" t="s">
        <v>205</v>
      </c>
      <c r="H44" s="440"/>
      <c r="I44" s="123">
        <v>0</v>
      </c>
      <c r="J44" s="123">
        <v>0</v>
      </c>
      <c r="K44" s="122"/>
    </row>
    <row r="45" spans="1:11">
      <c r="A45" s="128"/>
      <c r="B45" s="38"/>
      <c r="C45" s="38"/>
      <c r="D45" s="38"/>
      <c r="E45" s="38"/>
      <c r="F45" s="38"/>
      <c r="G45" s="438" t="s">
        <v>127</v>
      </c>
      <c r="H45" s="438"/>
      <c r="I45" s="123">
        <v>0</v>
      </c>
      <c r="J45" s="123">
        <v>0</v>
      </c>
      <c r="K45" s="122"/>
    </row>
    <row r="46" spans="1:11">
      <c r="A46" s="128"/>
      <c r="B46" s="38"/>
      <c r="C46" s="38"/>
      <c r="D46" s="38"/>
      <c r="E46" s="38"/>
      <c r="F46" s="38"/>
      <c r="G46" s="438" t="s">
        <v>128</v>
      </c>
      <c r="H46" s="438"/>
      <c r="I46" s="123">
        <v>20977</v>
      </c>
      <c r="J46" s="123">
        <v>1165000</v>
      </c>
      <c r="K46" s="122"/>
    </row>
    <row r="47" spans="1:11" ht="12.75">
      <c r="A47" s="128"/>
      <c r="B47" s="38"/>
      <c r="C47" s="38"/>
      <c r="D47" s="38"/>
      <c r="E47" s="38"/>
      <c r="F47" s="38"/>
      <c r="G47" s="42"/>
      <c r="H47" s="57"/>
      <c r="I47" s="124"/>
      <c r="J47" s="124"/>
      <c r="K47" s="122"/>
    </row>
    <row r="48" spans="1:11" ht="12.75">
      <c r="A48" s="128"/>
      <c r="B48" s="38"/>
      <c r="C48" s="38"/>
      <c r="D48" s="38"/>
      <c r="E48" s="38"/>
      <c r="F48" s="38"/>
      <c r="G48" s="439" t="s">
        <v>129</v>
      </c>
      <c r="H48" s="439"/>
      <c r="I48" s="80">
        <f>SUM(I49)</f>
        <v>0</v>
      </c>
      <c r="J48" s="80">
        <f>SUM(J49)</f>
        <v>0</v>
      </c>
      <c r="K48" s="122"/>
    </row>
    <row r="49" spans="1:11">
      <c r="A49" s="128"/>
      <c r="B49" s="38"/>
      <c r="C49" s="38"/>
      <c r="D49" s="38"/>
      <c r="E49" s="38"/>
      <c r="F49" s="38"/>
      <c r="G49" s="438" t="s">
        <v>130</v>
      </c>
      <c r="H49" s="438"/>
      <c r="I49" s="123">
        <v>0</v>
      </c>
      <c r="J49" s="123">
        <v>0</v>
      </c>
      <c r="K49" s="122"/>
    </row>
    <row r="50" spans="1:11" ht="12.75">
      <c r="A50" s="128"/>
      <c r="B50" s="38"/>
      <c r="C50" s="38"/>
      <c r="D50" s="38"/>
      <c r="E50" s="38"/>
      <c r="F50" s="38"/>
      <c r="G50" s="42"/>
      <c r="H50" s="57"/>
      <c r="I50" s="124"/>
      <c r="J50" s="124"/>
      <c r="K50" s="122"/>
    </row>
    <row r="51" spans="1:11" ht="12.75">
      <c r="A51" s="128"/>
      <c r="B51" s="38"/>
      <c r="C51" s="38"/>
      <c r="D51" s="38"/>
      <c r="E51" s="38"/>
      <c r="F51" s="38"/>
      <c r="G51" s="437" t="s">
        <v>131</v>
      </c>
      <c r="H51" s="437"/>
      <c r="I51" s="129">
        <f>I12+I17+I28+I33+I40+I48</f>
        <v>2201304699</v>
      </c>
      <c r="J51" s="129">
        <f>J12+J17+J28+J33+J40+J48</f>
        <v>1551601000</v>
      </c>
      <c r="K51" s="130"/>
    </row>
    <row r="52" spans="1:11" ht="12.75">
      <c r="A52" s="128"/>
      <c r="B52" s="38"/>
      <c r="C52" s="38"/>
      <c r="D52" s="38"/>
      <c r="E52" s="38"/>
      <c r="F52" s="38"/>
      <c r="G52" s="72"/>
      <c r="H52" s="72"/>
      <c r="I52" s="124"/>
      <c r="J52" s="124"/>
      <c r="K52" s="130"/>
    </row>
    <row r="53" spans="1:11" ht="12.75">
      <c r="A53" s="128"/>
      <c r="B53" s="38"/>
      <c r="C53" s="38"/>
      <c r="D53" s="38"/>
      <c r="E53" s="38"/>
      <c r="F53" s="38"/>
      <c r="G53" s="432" t="s">
        <v>408</v>
      </c>
      <c r="H53" s="432"/>
      <c r="I53" s="129">
        <f>D33-I51</f>
        <v>-66341554</v>
      </c>
      <c r="J53" s="129">
        <f>E33-J51</f>
        <v>236717000</v>
      </c>
      <c r="K53" s="130"/>
    </row>
    <row r="54" spans="1:11" ht="12.75">
      <c r="A54" s="128"/>
      <c r="B54" s="38"/>
      <c r="C54" s="38"/>
      <c r="D54" s="38"/>
      <c r="E54" s="38"/>
      <c r="F54" s="38"/>
      <c r="G54" s="20"/>
      <c r="H54" s="20"/>
      <c r="K54" s="130"/>
    </row>
    <row r="55" spans="1:11" ht="6" customHeight="1">
      <c r="A55" s="131"/>
      <c r="B55" s="48"/>
      <c r="C55" s="48"/>
      <c r="D55" s="48"/>
      <c r="E55" s="48"/>
      <c r="F55" s="48"/>
      <c r="G55" s="132"/>
      <c r="H55" s="132"/>
      <c r="I55" s="48"/>
      <c r="J55" s="48"/>
      <c r="K55" s="51"/>
    </row>
    <row r="56" spans="1:11" ht="6" customHeight="1">
      <c r="A56" s="19"/>
      <c r="B56" s="19"/>
      <c r="C56" s="19"/>
      <c r="D56" s="19"/>
      <c r="E56" s="19"/>
      <c r="F56" s="19"/>
      <c r="G56" s="21"/>
      <c r="H56" s="21"/>
      <c r="I56" s="19"/>
      <c r="J56" s="19"/>
      <c r="K56" s="19"/>
    </row>
    <row r="57" spans="1:11" ht="6" customHeight="1">
      <c r="A57" s="48"/>
      <c r="B57" s="53"/>
      <c r="C57" s="54"/>
      <c r="D57" s="55"/>
      <c r="E57" s="55"/>
      <c r="F57" s="48"/>
      <c r="G57" s="56"/>
      <c r="H57" s="133"/>
      <c r="I57" s="55"/>
      <c r="J57" s="55"/>
      <c r="K57" s="48"/>
    </row>
    <row r="58" spans="1:11" ht="6" customHeight="1">
      <c r="A58" s="19"/>
      <c r="B58" s="57"/>
      <c r="C58" s="58"/>
      <c r="D58" s="59"/>
      <c r="E58" s="59"/>
      <c r="F58" s="19"/>
      <c r="G58" s="60"/>
      <c r="H58" s="134"/>
      <c r="I58" s="59"/>
      <c r="J58" s="59"/>
      <c r="K58" s="19"/>
    </row>
    <row r="59" spans="1:11" ht="15" customHeight="1">
      <c r="B59" s="433" t="s">
        <v>78</v>
      </c>
      <c r="C59" s="433"/>
      <c r="D59" s="433"/>
      <c r="E59" s="433"/>
      <c r="F59" s="433"/>
      <c r="G59" s="433"/>
      <c r="H59" s="433"/>
      <c r="I59" s="433"/>
      <c r="J59" s="433"/>
    </row>
    <row r="60" spans="1:11" ht="9.75" customHeight="1">
      <c r="B60" s="422"/>
      <c r="C60" s="423"/>
      <c r="D60" s="424"/>
      <c r="E60" s="424"/>
      <c r="F60" s="425"/>
      <c r="G60" s="426"/>
      <c r="H60" s="423"/>
      <c r="I60" s="424"/>
      <c r="J60" s="424"/>
    </row>
    <row r="61" spans="1:11" ht="30" customHeight="1">
      <c r="B61" s="422"/>
      <c r="C61" s="434"/>
      <c r="D61" s="434"/>
      <c r="E61" s="424"/>
      <c r="F61" s="425"/>
      <c r="G61" s="435"/>
      <c r="H61" s="435"/>
      <c r="I61" s="424"/>
      <c r="J61" s="424"/>
    </row>
    <row r="62" spans="1:11" ht="14.1" customHeight="1">
      <c r="B62" s="427"/>
      <c r="C62" s="436" t="s">
        <v>409</v>
      </c>
      <c r="D62" s="436"/>
      <c r="E62" s="424"/>
      <c r="F62" s="424"/>
      <c r="G62" s="436" t="s">
        <v>411</v>
      </c>
      <c r="H62" s="436"/>
      <c r="I62" s="428"/>
      <c r="J62" s="424"/>
    </row>
    <row r="63" spans="1:11" ht="14.1" customHeight="1">
      <c r="B63" s="429"/>
      <c r="C63" s="431" t="s">
        <v>410</v>
      </c>
      <c r="D63" s="431"/>
      <c r="E63" s="430"/>
      <c r="F63" s="430"/>
      <c r="G63" s="431" t="s">
        <v>412</v>
      </c>
      <c r="H63" s="431"/>
      <c r="I63" s="428"/>
      <c r="J63" s="424"/>
    </row>
    <row r="64" spans="1:11" ht="9.9499999999999993" customHeight="1">
      <c r="D64" s="135"/>
    </row>
    <row r="65" spans="4:4">
      <c r="D65" s="135"/>
    </row>
    <row r="66" spans="4:4">
      <c r="D66" s="135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3:D63"/>
    <mergeCell ref="G63:H63"/>
    <mergeCell ref="G53:H53"/>
    <mergeCell ref="B59:J59"/>
    <mergeCell ref="C61:D61"/>
    <mergeCell ref="G61:H61"/>
    <mergeCell ref="C62:D62"/>
    <mergeCell ref="G62:H62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opLeftCell="A10" workbookViewId="0">
      <selection activeCell="B24" sqref="B24:I26"/>
    </sheetView>
  </sheetViews>
  <sheetFormatPr baseColWidth="10" defaultRowHeight="15"/>
  <cols>
    <col min="1" max="1" width="2.28515625" style="299" customWidth="1"/>
    <col min="2" max="2" width="3.28515625" style="262" customWidth="1"/>
    <col min="3" max="3" width="52.5703125" style="262" customWidth="1"/>
    <col min="4" max="9" width="12.7109375" style="262" customWidth="1"/>
    <col min="10" max="10" width="2.7109375" style="299" customWidth="1"/>
  </cols>
  <sheetData>
    <row r="1" spans="2:10" s="299" customFormat="1">
      <c r="B1" s="261"/>
      <c r="C1" s="261"/>
      <c r="D1" s="261"/>
      <c r="E1" s="261"/>
      <c r="F1" s="261"/>
      <c r="G1" s="261"/>
      <c r="H1" s="261"/>
      <c r="I1" s="261"/>
    </row>
    <row r="2" spans="2:10">
      <c r="B2" s="517" t="s">
        <v>193</v>
      </c>
      <c r="C2" s="518"/>
      <c r="D2" s="518"/>
      <c r="E2" s="518"/>
      <c r="F2" s="518"/>
      <c r="G2" s="518"/>
      <c r="H2" s="518"/>
      <c r="I2" s="519"/>
    </row>
    <row r="3" spans="2:10">
      <c r="B3" s="517" t="s">
        <v>407</v>
      </c>
      <c r="C3" s="518"/>
      <c r="D3" s="518"/>
      <c r="E3" s="518"/>
      <c r="F3" s="518"/>
      <c r="G3" s="518"/>
      <c r="H3" s="518"/>
      <c r="I3" s="519"/>
      <c r="J3" s="380"/>
    </row>
    <row r="4" spans="2:10">
      <c r="B4" s="520" t="s">
        <v>242</v>
      </c>
      <c r="C4" s="521"/>
      <c r="D4" s="521"/>
      <c r="E4" s="521"/>
      <c r="F4" s="521"/>
      <c r="G4" s="521"/>
      <c r="H4" s="521"/>
      <c r="I4" s="522"/>
    </row>
    <row r="5" spans="2:10">
      <c r="B5" s="520" t="s">
        <v>243</v>
      </c>
      <c r="C5" s="521"/>
      <c r="D5" s="521"/>
      <c r="E5" s="521"/>
      <c r="F5" s="521"/>
      <c r="G5" s="521"/>
      <c r="H5" s="521"/>
      <c r="I5" s="522"/>
    </row>
    <row r="6" spans="2:10">
      <c r="B6" s="523" t="s">
        <v>215</v>
      </c>
      <c r="C6" s="524"/>
      <c r="D6" s="524"/>
      <c r="E6" s="524"/>
      <c r="F6" s="524"/>
      <c r="G6" s="524"/>
      <c r="H6" s="524"/>
      <c r="I6" s="525"/>
    </row>
    <row r="7" spans="2:10" s="299" customFormat="1">
      <c r="B7" s="261"/>
      <c r="C7" s="261"/>
      <c r="D7" s="261"/>
      <c r="E7" s="261"/>
      <c r="F7" s="261"/>
      <c r="G7" s="261"/>
      <c r="H7" s="261"/>
      <c r="I7" s="261"/>
    </row>
    <row r="8" spans="2:10">
      <c r="B8" s="542" t="s">
        <v>76</v>
      </c>
      <c r="C8" s="542"/>
      <c r="D8" s="543" t="s">
        <v>244</v>
      </c>
      <c r="E8" s="543"/>
      <c r="F8" s="543"/>
      <c r="G8" s="543"/>
      <c r="H8" s="543"/>
      <c r="I8" s="543" t="s">
        <v>245</v>
      </c>
    </row>
    <row r="9" spans="2:10" ht="22.5">
      <c r="B9" s="542"/>
      <c r="C9" s="542"/>
      <c r="D9" s="300" t="s">
        <v>246</v>
      </c>
      <c r="E9" s="300" t="s">
        <v>247</v>
      </c>
      <c r="F9" s="300" t="s">
        <v>221</v>
      </c>
      <c r="G9" s="300" t="s">
        <v>222</v>
      </c>
      <c r="H9" s="300" t="s">
        <v>248</v>
      </c>
      <c r="I9" s="543"/>
    </row>
    <row r="10" spans="2:10">
      <c r="B10" s="542"/>
      <c r="C10" s="542"/>
      <c r="D10" s="300">
        <v>1</v>
      </c>
      <c r="E10" s="300">
        <v>2</v>
      </c>
      <c r="F10" s="300" t="s">
        <v>249</v>
      </c>
      <c r="G10" s="300">
        <v>4</v>
      </c>
      <c r="H10" s="300">
        <v>5</v>
      </c>
      <c r="I10" s="300" t="s">
        <v>250</v>
      </c>
    </row>
    <row r="11" spans="2:10">
      <c r="B11" s="301"/>
      <c r="C11" s="302"/>
      <c r="D11" s="303"/>
      <c r="E11" s="303"/>
      <c r="F11" s="303"/>
      <c r="G11" s="303"/>
      <c r="H11" s="303"/>
      <c r="I11" s="303"/>
    </row>
    <row r="12" spans="2:10">
      <c r="B12" s="304"/>
      <c r="C12" s="305" t="s">
        <v>423</v>
      </c>
      <c r="D12" s="381">
        <v>1619952000</v>
      </c>
      <c r="E12" s="381">
        <v>1852677416</v>
      </c>
      <c r="F12" s="381">
        <f>+D12+E12</f>
        <v>3472629416</v>
      </c>
      <c r="G12" s="381">
        <v>2615945729</v>
      </c>
      <c r="H12" s="381">
        <v>2548268762</v>
      </c>
      <c r="I12" s="381">
        <f>+F12-G12</f>
        <v>856683687</v>
      </c>
    </row>
    <row r="13" spans="2:10">
      <c r="B13" s="304"/>
      <c r="C13" s="305"/>
      <c r="D13" s="313"/>
      <c r="E13" s="313"/>
      <c r="F13" s="313"/>
      <c r="G13" s="313"/>
      <c r="H13" s="313"/>
      <c r="I13" s="313"/>
    </row>
    <row r="14" spans="2:10">
      <c r="B14" s="304"/>
      <c r="C14" s="305"/>
      <c r="D14" s="313"/>
      <c r="E14" s="313"/>
      <c r="F14" s="313"/>
      <c r="G14" s="313"/>
      <c r="H14" s="313"/>
      <c r="I14" s="313"/>
    </row>
    <row r="15" spans="2:10">
      <c r="B15" s="304"/>
      <c r="C15" s="305"/>
      <c r="D15" s="313"/>
      <c r="E15" s="313"/>
      <c r="F15" s="313"/>
      <c r="G15" s="313"/>
      <c r="H15" s="313"/>
      <c r="I15" s="313"/>
    </row>
    <row r="16" spans="2:10">
      <c r="B16" s="304"/>
      <c r="C16" s="305"/>
      <c r="D16" s="313"/>
      <c r="E16" s="313"/>
      <c r="F16" s="313"/>
      <c r="G16" s="313"/>
      <c r="H16" s="313"/>
      <c r="I16" s="313"/>
    </row>
    <row r="17" spans="1:10">
      <c r="B17" s="304"/>
      <c r="C17" s="305"/>
      <c r="D17" s="313"/>
      <c r="E17" s="313"/>
      <c r="F17" s="313"/>
      <c r="G17" s="313"/>
      <c r="H17" s="313"/>
      <c r="I17" s="313"/>
    </row>
    <row r="18" spans="1:10">
      <c r="B18" s="304"/>
      <c r="C18" s="305"/>
      <c r="D18" s="313"/>
      <c r="E18" s="313"/>
      <c r="F18" s="313"/>
      <c r="G18" s="313"/>
      <c r="H18" s="313"/>
      <c r="I18" s="313"/>
    </row>
    <row r="19" spans="1:10">
      <c r="B19" s="304"/>
      <c r="C19" s="305"/>
      <c r="D19" s="313"/>
      <c r="E19" s="313"/>
      <c r="F19" s="313"/>
      <c r="G19" s="313"/>
      <c r="H19" s="313"/>
      <c r="I19" s="313"/>
    </row>
    <row r="20" spans="1:10">
      <c r="B20" s="304"/>
      <c r="C20" s="305"/>
      <c r="D20" s="313"/>
      <c r="E20" s="313"/>
      <c r="F20" s="313"/>
      <c r="G20" s="313"/>
      <c r="H20" s="313"/>
      <c r="I20" s="313"/>
    </row>
    <row r="21" spans="1:10">
      <c r="B21" s="306"/>
      <c r="C21" s="307"/>
      <c r="D21" s="308"/>
      <c r="E21" s="308"/>
      <c r="F21" s="308"/>
      <c r="G21" s="308"/>
      <c r="H21" s="308"/>
      <c r="I21" s="308"/>
    </row>
    <row r="22" spans="1:10" s="312" customFormat="1">
      <c r="A22" s="309"/>
      <c r="B22" s="310"/>
      <c r="C22" s="311" t="s">
        <v>251</v>
      </c>
      <c r="D22" s="382">
        <f>SUM(D12:D20)</f>
        <v>1619952000</v>
      </c>
      <c r="E22" s="382">
        <f t="shared" ref="E22:I22" si="0">SUM(E12:E20)</f>
        <v>1852677416</v>
      </c>
      <c r="F22" s="382">
        <f t="shared" si="0"/>
        <v>3472629416</v>
      </c>
      <c r="G22" s="382">
        <f t="shared" si="0"/>
        <v>2615945729</v>
      </c>
      <c r="H22" s="382">
        <f t="shared" si="0"/>
        <v>2548268762</v>
      </c>
      <c r="I22" s="382">
        <f t="shared" si="0"/>
        <v>856683687</v>
      </c>
      <c r="J22" s="309"/>
    </row>
    <row r="23" spans="1:10">
      <c r="B23" s="261"/>
      <c r="C23" s="261"/>
      <c r="D23" s="261"/>
      <c r="E23" s="261"/>
      <c r="F23" s="261"/>
      <c r="G23" s="261"/>
      <c r="H23" s="261"/>
      <c r="I23" s="261"/>
    </row>
    <row r="24" spans="1:10">
      <c r="B24" s="541" t="s">
        <v>688</v>
      </c>
      <c r="C24" s="541"/>
      <c r="D24" s="541"/>
      <c r="E24" s="541"/>
      <c r="F24" s="541"/>
      <c r="G24" s="541"/>
      <c r="H24" s="541"/>
      <c r="I24" s="541"/>
    </row>
    <row r="25" spans="1:10">
      <c r="B25" s="541"/>
      <c r="C25" s="541"/>
      <c r="D25" s="541"/>
      <c r="E25" s="541"/>
      <c r="F25" s="541"/>
      <c r="G25" s="541"/>
      <c r="H25" s="541"/>
      <c r="I25" s="541"/>
    </row>
    <row r="26" spans="1:10">
      <c r="B26" s="541"/>
      <c r="C26" s="541"/>
      <c r="D26" s="541"/>
      <c r="E26" s="541"/>
      <c r="F26" s="541"/>
      <c r="G26" s="541"/>
      <c r="H26" s="541"/>
      <c r="I26" s="541"/>
    </row>
  </sheetData>
  <mergeCells count="9">
    <mergeCell ref="B24:I26"/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7" zoomScaleNormal="100" workbookViewId="0">
      <selection activeCell="E26" sqref="E26"/>
    </sheetView>
  </sheetViews>
  <sheetFormatPr baseColWidth="10" defaultRowHeight="15"/>
  <cols>
    <col min="1" max="1" width="2.5703125" style="7" customWidth="1"/>
    <col min="2" max="2" width="2" style="262" customWidth="1"/>
    <col min="3" max="3" width="45.85546875" style="262" customWidth="1"/>
    <col min="4" max="8" width="12.7109375" style="262" customWidth="1"/>
    <col min="9" max="9" width="13.28515625" style="262" customWidth="1"/>
    <col min="10" max="10" width="4" style="7" customWidth="1"/>
    <col min="11" max="11" width="14.140625" bestFit="1" customWidth="1"/>
    <col min="12" max="12" width="16.85546875" bestFit="1" customWidth="1"/>
  </cols>
  <sheetData>
    <row r="1" spans="1:12" s="7" customFormat="1">
      <c r="B1" s="387"/>
      <c r="C1" s="387"/>
      <c r="D1" s="387"/>
      <c r="E1" s="387"/>
      <c r="F1" s="387"/>
      <c r="G1" s="387"/>
      <c r="H1" s="387"/>
      <c r="I1" s="387"/>
    </row>
    <row r="2" spans="1:12">
      <c r="B2" s="517" t="s">
        <v>193</v>
      </c>
      <c r="C2" s="518"/>
      <c r="D2" s="518"/>
      <c r="E2" s="518"/>
      <c r="F2" s="518"/>
      <c r="G2" s="518"/>
      <c r="H2" s="518"/>
      <c r="I2" s="519"/>
    </row>
    <row r="3" spans="1:12">
      <c r="B3" s="517" t="s">
        <v>407</v>
      </c>
      <c r="C3" s="518"/>
      <c r="D3" s="518"/>
      <c r="E3" s="518"/>
      <c r="F3" s="518"/>
      <c r="G3" s="518"/>
      <c r="H3" s="518"/>
      <c r="I3" s="519"/>
    </row>
    <row r="4" spans="1:12">
      <c r="B4" s="520" t="s">
        <v>242</v>
      </c>
      <c r="C4" s="521"/>
      <c r="D4" s="521"/>
      <c r="E4" s="521"/>
      <c r="F4" s="521"/>
      <c r="G4" s="521"/>
      <c r="H4" s="521"/>
      <c r="I4" s="522"/>
    </row>
    <row r="5" spans="1:12">
      <c r="B5" s="520" t="s">
        <v>252</v>
      </c>
      <c r="C5" s="521"/>
      <c r="D5" s="521"/>
      <c r="E5" s="521"/>
      <c r="F5" s="521"/>
      <c r="G5" s="521"/>
      <c r="H5" s="521"/>
      <c r="I5" s="522"/>
    </row>
    <row r="6" spans="1:12">
      <c r="B6" s="523" t="s">
        <v>215</v>
      </c>
      <c r="C6" s="524"/>
      <c r="D6" s="524"/>
      <c r="E6" s="524"/>
      <c r="F6" s="524"/>
      <c r="G6" s="524"/>
      <c r="H6" s="524"/>
      <c r="I6" s="525"/>
    </row>
    <row r="7" spans="1:12" s="299" customFormat="1">
      <c r="A7" s="7"/>
      <c r="B7" s="261"/>
      <c r="C7" s="261"/>
      <c r="D7" s="261"/>
      <c r="E7" s="261"/>
      <c r="F7" s="261"/>
      <c r="G7" s="261"/>
      <c r="H7" s="261"/>
      <c r="I7" s="261"/>
      <c r="J7" s="7"/>
    </row>
    <row r="8" spans="1:12">
      <c r="B8" s="544" t="s">
        <v>76</v>
      </c>
      <c r="C8" s="545"/>
      <c r="D8" s="543" t="s">
        <v>253</v>
      </c>
      <c r="E8" s="543"/>
      <c r="F8" s="543"/>
      <c r="G8" s="543"/>
      <c r="H8" s="543"/>
      <c r="I8" s="543" t="s">
        <v>245</v>
      </c>
    </row>
    <row r="9" spans="1:12" ht="22.5">
      <c r="B9" s="546"/>
      <c r="C9" s="547"/>
      <c r="D9" s="300" t="s">
        <v>246</v>
      </c>
      <c r="E9" s="300" t="s">
        <v>247</v>
      </c>
      <c r="F9" s="300" t="s">
        <v>221</v>
      </c>
      <c r="G9" s="300" t="s">
        <v>222</v>
      </c>
      <c r="H9" s="300" t="s">
        <v>248</v>
      </c>
      <c r="I9" s="543"/>
    </row>
    <row r="10" spans="1:12">
      <c r="B10" s="548"/>
      <c r="C10" s="549"/>
      <c r="D10" s="300">
        <v>1</v>
      </c>
      <c r="E10" s="300">
        <v>2</v>
      </c>
      <c r="F10" s="300" t="s">
        <v>249</v>
      </c>
      <c r="G10" s="300">
        <v>4</v>
      </c>
      <c r="H10" s="300">
        <v>5</v>
      </c>
      <c r="I10" s="300" t="s">
        <v>250</v>
      </c>
    </row>
    <row r="11" spans="1:12">
      <c r="B11" s="314"/>
      <c r="C11" s="315"/>
      <c r="D11" s="316"/>
      <c r="E11" s="316"/>
      <c r="F11" s="316"/>
      <c r="G11" s="316"/>
      <c r="H11" s="316"/>
      <c r="I11" s="316"/>
    </row>
    <row r="12" spans="1:12">
      <c r="B12" s="301"/>
      <c r="C12" s="317" t="s">
        <v>254</v>
      </c>
      <c r="D12" s="383">
        <v>1495795000</v>
      </c>
      <c r="E12" s="383">
        <v>1026530137</v>
      </c>
      <c r="F12" s="383">
        <f>+D12+E12</f>
        <v>2522325137</v>
      </c>
      <c r="G12" s="383">
        <v>2166828668</v>
      </c>
      <c r="H12" s="383">
        <v>2103002950</v>
      </c>
      <c r="I12" s="383">
        <f>+F12-G12</f>
        <v>355496469</v>
      </c>
      <c r="L12" s="395"/>
    </row>
    <row r="13" spans="1:12">
      <c r="B13" s="301"/>
      <c r="C13" s="302"/>
      <c r="D13" s="383"/>
      <c r="E13" s="383"/>
      <c r="F13" s="383"/>
      <c r="G13" s="383"/>
      <c r="H13" s="383"/>
      <c r="I13" s="383"/>
    </row>
    <row r="14" spans="1:12">
      <c r="B14" s="318"/>
      <c r="C14" s="317" t="s">
        <v>255</v>
      </c>
      <c r="D14" s="383">
        <v>124157000</v>
      </c>
      <c r="E14" s="383">
        <v>701147279</v>
      </c>
      <c r="F14" s="383">
        <f>+D14+E14</f>
        <v>825304279</v>
      </c>
      <c r="G14" s="383">
        <v>387603370</v>
      </c>
      <c r="H14" s="383">
        <v>383752121</v>
      </c>
      <c r="I14" s="383">
        <f>+F14-G14</f>
        <v>437700909</v>
      </c>
    </row>
    <row r="15" spans="1:12">
      <c r="B15" s="301"/>
      <c r="C15" s="302"/>
      <c r="D15" s="383"/>
      <c r="E15" s="383"/>
      <c r="F15" s="383"/>
      <c r="G15" s="383"/>
      <c r="H15" s="383"/>
      <c r="I15" s="383"/>
    </row>
    <row r="16" spans="1:12">
      <c r="B16" s="318"/>
      <c r="C16" s="317" t="s">
        <v>256</v>
      </c>
      <c r="D16" s="383"/>
      <c r="E16" s="383">
        <v>125000000</v>
      </c>
      <c r="F16" s="383">
        <f>+D16+E16</f>
        <v>125000000</v>
      </c>
      <c r="G16" s="383">
        <v>61513691</v>
      </c>
      <c r="H16" s="383">
        <v>61513691</v>
      </c>
      <c r="I16" s="383">
        <f>+F16-G16</f>
        <v>63486309</v>
      </c>
      <c r="L16" s="418"/>
    </row>
    <row r="17" spans="1:12">
      <c r="B17" s="319"/>
      <c r="C17" s="320"/>
      <c r="D17" s="321"/>
      <c r="E17" s="321"/>
      <c r="F17" s="321"/>
      <c r="G17" s="321"/>
      <c r="H17" s="321"/>
      <c r="I17" s="321"/>
    </row>
    <row r="18" spans="1:12" s="312" customFormat="1">
      <c r="A18" s="388"/>
      <c r="B18" s="319"/>
      <c r="C18" s="320" t="s">
        <v>251</v>
      </c>
      <c r="D18" s="384">
        <f>+D12+D14+D16</f>
        <v>1619952000</v>
      </c>
      <c r="E18" s="384">
        <f t="shared" ref="E18:I18" si="0">+E12+E14+E16</f>
        <v>1852677416</v>
      </c>
      <c r="F18" s="384">
        <f t="shared" si="0"/>
        <v>3472629416</v>
      </c>
      <c r="G18" s="384">
        <f>+G12+G14+G16</f>
        <v>2615945729</v>
      </c>
      <c r="H18" s="384">
        <f t="shared" si="0"/>
        <v>2548268762</v>
      </c>
      <c r="I18" s="384">
        <f t="shared" si="0"/>
        <v>856683687</v>
      </c>
      <c r="J18" s="388"/>
    </row>
    <row r="19" spans="1:12" s="7" customFormat="1">
      <c r="B19" s="387"/>
      <c r="C19" s="387"/>
      <c r="D19" s="387"/>
      <c r="E19" s="387"/>
      <c r="F19" s="387"/>
      <c r="G19" s="387"/>
      <c r="H19" s="387"/>
      <c r="I19" s="387"/>
    </row>
    <row r="20" spans="1:12">
      <c r="B20" s="541" t="s">
        <v>693</v>
      </c>
      <c r="C20" s="541"/>
      <c r="D20" s="541"/>
      <c r="E20" s="541"/>
      <c r="F20" s="541"/>
      <c r="G20" s="541"/>
      <c r="H20" s="541"/>
      <c r="I20" s="541"/>
    </row>
    <row r="21" spans="1:12">
      <c r="B21" s="541"/>
      <c r="C21" s="541"/>
      <c r="D21" s="541"/>
      <c r="E21" s="541"/>
      <c r="F21" s="541"/>
      <c r="G21" s="541"/>
      <c r="H21" s="541"/>
      <c r="I21" s="541"/>
    </row>
    <row r="22" spans="1:12">
      <c r="B22" s="541"/>
      <c r="C22" s="541"/>
      <c r="D22" s="541"/>
      <c r="E22" s="541"/>
      <c r="F22" s="541"/>
      <c r="G22" s="541"/>
      <c r="H22" s="541"/>
      <c r="I22" s="541"/>
      <c r="K22" s="392"/>
    </row>
    <row r="23" spans="1:12">
      <c r="D23" s="385"/>
      <c r="E23" s="385"/>
      <c r="F23" s="385"/>
      <c r="G23" s="385"/>
      <c r="H23" s="385"/>
      <c r="I23" s="386"/>
      <c r="L23" s="397"/>
    </row>
    <row r="24" spans="1:12">
      <c r="D24" s="386"/>
      <c r="E24" s="386"/>
      <c r="F24" s="418"/>
      <c r="G24" s="418"/>
      <c r="H24" s="418"/>
      <c r="I24" s="418"/>
    </row>
    <row r="25" spans="1:12">
      <c r="D25" s="386"/>
      <c r="F25" s="418"/>
      <c r="G25" s="418"/>
      <c r="H25" s="418"/>
      <c r="I25" s="418"/>
    </row>
    <row r="26" spans="1:12">
      <c r="E26" s="386"/>
      <c r="G26" s="418"/>
      <c r="H26" s="418"/>
      <c r="I26" s="418"/>
    </row>
    <row r="27" spans="1:12">
      <c r="F27" s="418"/>
      <c r="G27" s="418"/>
      <c r="H27" s="418"/>
      <c r="I27" s="418"/>
    </row>
  </sheetData>
  <mergeCells count="9">
    <mergeCell ref="B20:I22"/>
    <mergeCell ref="B8:C10"/>
    <mergeCell ref="D8:H8"/>
    <mergeCell ref="I8:I9"/>
    <mergeCell ref="B2:I2"/>
    <mergeCell ref="B3:I3"/>
    <mergeCell ref="B4:I4"/>
    <mergeCell ref="B5:I5"/>
    <mergeCell ref="B6:I6"/>
  </mergeCells>
  <pageMargins left="0.43" right="0.32" top="0.91" bottom="0.74803149606299213" header="0.31496062992125984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7"/>
  <sheetViews>
    <sheetView topLeftCell="A68" zoomScaleNormal="100" workbookViewId="0">
      <selection activeCell="D84" sqref="D84"/>
    </sheetView>
  </sheetViews>
  <sheetFormatPr baseColWidth="10" defaultRowHeight="15"/>
  <cols>
    <col min="1" max="1" width="2.42578125" style="299" customWidth="1"/>
    <col min="2" max="2" width="4.5703125" style="262" customWidth="1"/>
    <col min="3" max="3" width="57.28515625" style="262" customWidth="1"/>
    <col min="4" max="9" width="12.7109375" style="262" customWidth="1"/>
    <col min="10" max="10" width="3.7109375" style="299" customWidth="1"/>
    <col min="11" max="11" width="16.85546875" bestFit="1" customWidth="1"/>
    <col min="12" max="12" width="17" bestFit="1" customWidth="1"/>
    <col min="13" max="13" width="16.85546875" bestFit="1" customWidth="1"/>
    <col min="14" max="15" width="17" bestFit="1" customWidth="1"/>
    <col min="16" max="16" width="12.5703125" bestFit="1" customWidth="1"/>
  </cols>
  <sheetData>
    <row r="1" spans="2:12">
      <c r="B1" s="517" t="s">
        <v>193</v>
      </c>
      <c r="C1" s="518"/>
      <c r="D1" s="518"/>
      <c r="E1" s="518"/>
      <c r="F1" s="518"/>
      <c r="G1" s="518"/>
      <c r="H1" s="518"/>
      <c r="I1" s="519"/>
      <c r="J1"/>
    </row>
    <row r="2" spans="2:12">
      <c r="B2" s="517" t="s">
        <v>407</v>
      </c>
      <c r="C2" s="518"/>
      <c r="D2" s="518"/>
      <c r="E2" s="518"/>
      <c r="F2" s="518"/>
      <c r="G2" s="518"/>
      <c r="H2" s="518"/>
      <c r="I2" s="519"/>
      <c r="J2"/>
    </row>
    <row r="3" spans="2:12">
      <c r="B3" s="520" t="s">
        <v>242</v>
      </c>
      <c r="C3" s="521"/>
      <c r="D3" s="521"/>
      <c r="E3" s="521"/>
      <c r="F3" s="521"/>
      <c r="G3" s="521"/>
      <c r="H3" s="521"/>
      <c r="I3" s="522"/>
      <c r="J3"/>
    </row>
    <row r="4" spans="2:12">
      <c r="B4" s="520" t="s">
        <v>282</v>
      </c>
      <c r="C4" s="521"/>
      <c r="D4" s="521"/>
      <c r="E4" s="521"/>
      <c r="F4" s="521"/>
      <c r="G4" s="521"/>
      <c r="H4" s="521"/>
      <c r="I4" s="522"/>
      <c r="J4"/>
    </row>
    <row r="5" spans="2:12">
      <c r="B5" s="523" t="s">
        <v>215</v>
      </c>
      <c r="C5" s="524"/>
      <c r="D5" s="524"/>
      <c r="E5" s="524"/>
      <c r="F5" s="524"/>
      <c r="G5" s="524"/>
      <c r="H5" s="524"/>
      <c r="I5" s="525"/>
      <c r="J5"/>
    </row>
    <row r="6" spans="2:12" s="299" customFormat="1" ht="6.75" customHeight="1">
      <c r="B6" s="261"/>
      <c r="C6" s="261"/>
      <c r="D6" s="261"/>
      <c r="E6" s="261"/>
      <c r="F6" s="261"/>
      <c r="G6" s="261"/>
      <c r="H6" s="261"/>
      <c r="I6" s="261"/>
    </row>
    <row r="7" spans="2:12">
      <c r="B7" s="542" t="s">
        <v>76</v>
      </c>
      <c r="C7" s="542"/>
      <c r="D7" s="543" t="s">
        <v>244</v>
      </c>
      <c r="E7" s="543"/>
      <c r="F7" s="543"/>
      <c r="G7" s="543"/>
      <c r="H7" s="543"/>
      <c r="I7" s="543" t="s">
        <v>245</v>
      </c>
    </row>
    <row r="8" spans="2:12" ht="22.5">
      <c r="B8" s="542"/>
      <c r="C8" s="542"/>
      <c r="D8" s="300" t="s">
        <v>246</v>
      </c>
      <c r="E8" s="300" t="s">
        <v>247</v>
      </c>
      <c r="F8" s="300" t="s">
        <v>221</v>
      </c>
      <c r="G8" s="300" t="s">
        <v>222</v>
      </c>
      <c r="H8" s="300" t="s">
        <v>248</v>
      </c>
      <c r="I8" s="543"/>
    </row>
    <row r="9" spans="2:12" ht="11.25" customHeight="1">
      <c r="B9" s="542"/>
      <c r="C9" s="542"/>
      <c r="D9" s="300">
        <v>1</v>
      </c>
      <c r="E9" s="300">
        <v>2</v>
      </c>
      <c r="F9" s="300" t="s">
        <v>249</v>
      </c>
      <c r="G9" s="300">
        <v>4</v>
      </c>
      <c r="H9" s="300">
        <v>5</v>
      </c>
      <c r="I9" s="300" t="s">
        <v>250</v>
      </c>
    </row>
    <row r="10" spans="2:12">
      <c r="B10" s="550" t="s">
        <v>181</v>
      </c>
      <c r="C10" s="551"/>
      <c r="D10" s="389">
        <f>SUM(D11:D17)</f>
        <v>1352521796</v>
      </c>
      <c r="E10" s="389">
        <f>SUM(E11:E17)</f>
        <v>406606623</v>
      </c>
      <c r="F10" s="389">
        <f>+D10+E10</f>
        <v>1759128419</v>
      </c>
      <c r="G10" s="389">
        <f t="shared" ref="G10:H10" si="0">SUM(G11:G17)</f>
        <v>1514929810</v>
      </c>
      <c r="H10" s="389">
        <f t="shared" si="0"/>
        <v>1466518554</v>
      </c>
      <c r="I10" s="389">
        <f>+F10-G10</f>
        <v>244198609</v>
      </c>
    </row>
    <row r="11" spans="2:12">
      <c r="B11" s="324"/>
      <c r="C11" s="325" t="s">
        <v>257</v>
      </c>
      <c r="D11" s="390">
        <v>780329983</v>
      </c>
      <c r="E11" s="390">
        <v>0</v>
      </c>
      <c r="F11" s="389">
        <f t="shared" ref="F11:F74" si="1">+D11+E11</f>
        <v>780329983</v>
      </c>
      <c r="G11" s="390">
        <v>601850888</v>
      </c>
      <c r="H11" s="390">
        <v>601850888</v>
      </c>
      <c r="I11" s="389">
        <f>+F11-G11</f>
        <v>178479095</v>
      </c>
    </row>
    <row r="12" spans="2:12">
      <c r="B12" s="324"/>
      <c r="C12" s="325" t="s">
        <v>258</v>
      </c>
      <c r="D12" s="390">
        <v>0</v>
      </c>
      <c r="E12" s="390">
        <v>0</v>
      </c>
      <c r="F12" s="389">
        <f t="shared" si="1"/>
        <v>0</v>
      </c>
      <c r="G12" s="390">
        <v>0</v>
      </c>
      <c r="H12" s="390">
        <v>0</v>
      </c>
      <c r="I12" s="389">
        <f t="shared" ref="I12:I74" si="2">+F12-G12</f>
        <v>0</v>
      </c>
    </row>
    <row r="13" spans="2:12">
      <c r="B13" s="324"/>
      <c r="C13" s="325" t="s">
        <v>259</v>
      </c>
      <c r="D13" s="390">
        <v>194865427</v>
      </c>
      <c r="E13" s="390">
        <v>78664521</v>
      </c>
      <c r="F13" s="389">
        <f t="shared" si="1"/>
        <v>273529948</v>
      </c>
      <c r="G13" s="390">
        <v>271100932</v>
      </c>
      <c r="H13" s="390">
        <v>271100932</v>
      </c>
      <c r="I13" s="389">
        <f t="shared" si="2"/>
        <v>2429016</v>
      </c>
    </row>
    <row r="14" spans="2:12">
      <c r="B14" s="324"/>
      <c r="C14" s="325" t="s">
        <v>260</v>
      </c>
      <c r="D14" s="390">
        <v>140738325</v>
      </c>
      <c r="E14" s="390">
        <v>95482102</v>
      </c>
      <c r="F14" s="389">
        <f t="shared" si="1"/>
        <v>236220427</v>
      </c>
      <c r="G14" s="390">
        <v>196499135</v>
      </c>
      <c r="H14" s="390">
        <v>196499135</v>
      </c>
      <c r="I14" s="389">
        <f t="shared" si="2"/>
        <v>39721292</v>
      </c>
    </row>
    <row r="15" spans="2:12">
      <c r="B15" s="324"/>
      <c r="C15" s="325" t="s">
        <v>261</v>
      </c>
      <c r="D15" s="390">
        <v>125039841</v>
      </c>
      <c r="E15" s="390">
        <v>232458000</v>
      </c>
      <c r="F15" s="389">
        <f t="shared" si="1"/>
        <v>357497841</v>
      </c>
      <c r="G15" s="390">
        <v>340787025</v>
      </c>
      <c r="H15" s="390">
        <v>263074594</v>
      </c>
      <c r="I15" s="389">
        <f t="shared" si="2"/>
        <v>16710816</v>
      </c>
      <c r="K15" s="393"/>
      <c r="L15" s="393"/>
    </row>
    <row r="16" spans="2:12">
      <c r="B16" s="324"/>
      <c r="C16" s="325" t="s">
        <v>262</v>
      </c>
      <c r="D16" s="390">
        <v>0</v>
      </c>
      <c r="E16" s="390">
        <v>0</v>
      </c>
      <c r="F16" s="389">
        <f t="shared" si="1"/>
        <v>0</v>
      </c>
      <c r="G16" s="390">
        <v>0</v>
      </c>
      <c r="H16" s="390">
        <v>0</v>
      </c>
      <c r="I16" s="389">
        <f t="shared" si="2"/>
        <v>0</v>
      </c>
      <c r="K16" s="397"/>
    </row>
    <row r="17" spans="2:17">
      <c r="B17" s="324"/>
      <c r="C17" s="325" t="s">
        <v>263</v>
      </c>
      <c r="D17" s="390">
        <v>111548220</v>
      </c>
      <c r="E17" s="390">
        <v>2000</v>
      </c>
      <c r="F17" s="389">
        <f t="shared" si="1"/>
        <v>111550220</v>
      </c>
      <c r="G17" s="390">
        <v>104691830</v>
      </c>
      <c r="H17" s="390">
        <v>133993005</v>
      </c>
      <c r="I17" s="389">
        <f>+F17-G17</f>
        <v>6858390</v>
      </c>
    </row>
    <row r="18" spans="2:17">
      <c r="B18" s="550" t="s">
        <v>89</v>
      </c>
      <c r="C18" s="551"/>
      <c r="D18" s="389">
        <f>SUM(D19:D27)</f>
        <v>16452360</v>
      </c>
      <c r="E18" s="389">
        <f>SUM(E19:E27)</f>
        <v>101257985</v>
      </c>
      <c r="F18" s="389">
        <f t="shared" si="1"/>
        <v>117710345</v>
      </c>
      <c r="G18" s="389">
        <f t="shared" ref="G18:H18" si="3">SUM(G19:G27)</f>
        <v>50680931</v>
      </c>
      <c r="H18" s="389">
        <f t="shared" si="3"/>
        <v>49157565</v>
      </c>
      <c r="I18" s="389">
        <f t="shared" si="2"/>
        <v>67029414</v>
      </c>
      <c r="K18" s="393"/>
    </row>
    <row r="19" spans="2:17">
      <c r="B19" s="324"/>
      <c r="C19" s="325" t="s">
        <v>264</v>
      </c>
      <c r="D19" s="390">
        <v>1444635</v>
      </c>
      <c r="E19" s="390">
        <v>74052104</v>
      </c>
      <c r="F19" s="389">
        <f t="shared" si="1"/>
        <v>75496739</v>
      </c>
      <c r="G19" s="390">
        <v>20816335</v>
      </c>
      <c r="H19" s="390">
        <v>20816335</v>
      </c>
      <c r="I19" s="389">
        <f t="shared" si="2"/>
        <v>54680404</v>
      </c>
    </row>
    <row r="20" spans="2:17">
      <c r="B20" s="324"/>
      <c r="C20" s="325" t="s">
        <v>265</v>
      </c>
      <c r="D20" s="390">
        <v>870269</v>
      </c>
      <c r="E20" s="390">
        <v>18194591</v>
      </c>
      <c r="F20" s="389">
        <f t="shared" si="1"/>
        <v>19064860</v>
      </c>
      <c r="G20" s="390">
        <v>9419880</v>
      </c>
      <c r="H20" s="390">
        <v>9319880</v>
      </c>
      <c r="I20" s="389">
        <f t="shared" si="2"/>
        <v>9644980</v>
      </c>
    </row>
    <row r="21" spans="2:17">
      <c r="B21" s="324"/>
      <c r="C21" s="325" t="s">
        <v>266</v>
      </c>
      <c r="D21" s="390">
        <v>0</v>
      </c>
      <c r="E21" s="390">
        <v>0</v>
      </c>
      <c r="F21" s="389">
        <f t="shared" si="1"/>
        <v>0</v>
      </c>
      <c r="G21" s="390">
        <v>0</v>
      </c>
      <c r="H21" s="390">
        <v>0</v>
      </c>
      <c r="I21" s="389">
        <f t="shared" si="2"/>
        <v>0</v>
      </c>
      <c r="K21" s="393"/>
      <c r="L21" s="393"/>
    </row>
    <row r="22" spans="2:17">
      <c r="B22" s="324"/>
      <c r="C22" s="325" t="s">
        <v>267</v>
      </c>
      <c r="D22" s="390">
        <v>3026822</v>
      </c>
      <c r="E22" s="390">
        <v>61492</v>
      </c>
      <c r="F22" s="389">
        <f t="shared" si="1"/>
        <v>3088314</v>
      </c>
      <c r="G22" s="390">
        <v>2607813</v>
      </c>
      <c r="H22" s="390">
        <v>2507813</v>
      </c>
      <c r="I22" s="389">
        <f t="shared" si="2"/>
        <v>480501</v>
      </c>
      <c r="M22" s="393"/>
    </row>
    <row r="23" spans="2:17">
      <c r="B23" s="324"/>
      <c r="C23" s="325" t="s">
        <v>268</v>
      </c>
      <c r="D23" s="390">
        <v>2484967</v>
      </c>
      <c r="E23" s="390">
        <v>7826657</v>
      </c>
      <c r="F23" s="389">
        <f t="shared" si="1"/>
        <v>10311624</v>
      </c>
      <c r="G23" s="390">
        <v>10017957</v>
      </c>
      <c r="H23" s="390">
        <v>9017957</v>
      </c>
      <c r="I23" s="389">
        <f>+F23-G23</f>
        <v>293667</v>
      </c>
    </row>
    <row r="24" spans="2:17">
      <c r="B24" s="324"/>
      <c r="C24" s="325" t="s">
        <v>269</v>
      </c>
      <c r="D24" s="390">
        <v>4316577</v>
      </c>
      <c r="E24" s="390">
        <v>639041</v>
      </c>
      <c r="F24" s="389">
        <f t="shared" si="1"/>
        <v>4955618</v>
      </c>
      <c r="G24" s="390">
        <v>4763231</v>
      </c>
      <c r="H24" s="390">
        <v>4663231</v>
      </c>
      <c r="I24" s="389">
        <f t="shared" si="2"/>
        <v>192387</v>
      </c>
    </row>
    <row r="25" spans="2:17">
      <c r="B25" s="324"/>
      <c r="C25" s="325" t="s">
        <v>270</v>
      </c>
      <c r="D25" s="390">
        <v>1623064</v>
      </c>
      <c r="E25" s="390">
        <v>402000</v>
      </c>
      <c r="F25" s="389">
        <f t="shared" si="1"/>
        <v>2025064</v>
      </c>
      <c r="G25" s="390">
        <v>1991482</v>
      </c>
      <c r="H25" s="390">
        <v>1768116</v>
      </c>
      <c r="I25" s="389">
        <f t="shared" si="2"/>
        <v>33582</v>
      </c>
      <c r="K25" s="393"/>
    </row>
    <row r="26" spans="2:17">
      <c r="B26" s="324"/>
      <c r="C26" s="325" t="s">
        <v>271</v>
      </c>
      <c r="D26" s="390">
        <v>0</v>
      </c>
      <c r="E26" s="390">
        <v>0</v>
      </c>
      <c r="F26" s="389">
        <v>0</v>
      </c>
      <c r="G26" s="390">
        <v>0</v>
      </c>
      <c r="H26" s="390">
        <v>0</v>
      </c>
      <c r="I26" s="389">
        <f t="shared" si="2"/>
        <v>0</v>
      </c>
      <c r="K26" s="393"/>
    </row>
    <row r="27" spans="2:17">
      <c r="B27" s="324"/>
      <c r="C27" s="325" t="s">
        <v>272</v>
      </c>
      <c r="D27" s="390">
        <v>2686026</v>
      </c>
      <c r="E27" s="390">
        <v>82100</v>
      </c>
      <c r="F27" s="389">
        <f t="shared" si="1"/>
        <v>2768126</v>
      </c>
      <c r="G27" s="390">
        <v>1064233</v>
      </c>
      <c r="H27" s="390">
        <v>1064233</v>
      </c>
      <c r="I27" s="389">
        <f t="shared" si="2"/>
        <v>1703893</v>
      </c>
      <c r="K27" s="396"/>
      <c r="L27" s="396"/>
      <c r="M27" s="396"/>
      <c r="N27" s="396"/>
      <c r="O27" s="396"/>
    </row>
    <row r="28" spans="2:17">
      <c r="B28" s="550" t="s">
        <v>91</v>
      </c>
      <c r="C28" s="551"/>
      <c r="D28" s="389">
        <f>SUM(D29:D37)</f>
        <v>126820844</v>
      </c>
      <c r="E28" s="389">
        <f t="shared" ref="E28:I28" si="4">SUM(E29:E37)</f>
        <v>518665529</v>
      </c>
      <c r="F28" s="389">
        <f t="shared" si="4"/>
        <v>645486373</v>
      </c>
      <c r="G28" s="389">
        <f t="shared" si="4"/>
        <v>601217927</v>
      </c>
      <c r="H28" s="389">
        <f t="shared" si="4"/>
        <v>587326831</v>
      </c>
      <c r="I28" s="389">
        <f t="shared" si="4"/>
        <v>44268446</v>
      </c>
      <c r="K28" s="393"/>
      <c r="L28" s="393"/>
      <c r="M28" s="393"/>
      <c r="N28" s="393"/>
      <c r="O28" s="393"/>
      <c r="P28" s="393"/>
      <c r="Q28" s="393"/>
    </row>
    <row r="29" spans="2:17">
      <c r="B29" s="324"/>
      <c r="C29" s="325" t="s">
        <v>273</v>
      </c>
      <c r="D29" s="390">
        <v>3914189</v>
      </c>
      <c r="E29" s="390">
        <v>48512458</v>
      </c>
      <c r="F29" s="389">
        <f t="shared" si="1"/>
        <v>52426647</v>
      </c>
      <c r="G29" s="390">
        <v>32653536</v>
      </c>
      <c r="H29" s="390">
        <v>32643536</v>
      </c>
      <c r="I29" s="389">
        <f t="shared" si="2"/>
        <v>19773111</v>
      </c>
      <c r="K29" s="393"/>
      <c r="L29" s="393"/>
      <c r="M29" s="393"/>
      <c r="N29" s="393"/>
      <c r="O29" s="393"/>
    </row>
    <row r="30" spans="2:17">
      <c r="B30" s="324"/>
      <c r="C30" s="325" t="s">
        <v>274</v>
      </c>
      <c r="D30" s="390">
        <v>7633819</v>
      </c>
      <c r="E30" s="390">
        <v>9980344</v>
      </c>
      <c r="F30" s="389">
        <f t="shared" si="1"/>
        <v>17614163</v>
      </c>
      <c r="G30" s="390">
        <v>9583691</v>
      </c>
      <c r="H30" s="390">
        <v>8583691</v>
      </c>
      <c r="I30" s="389">
        <f t="shared" si="2"/>
        <v>8030472</v>
      </c>
      <c r="K30" s="393"/>
    </row>
    <row r="31" spans="2:17">
      <c r="B31" s="324"/>
      <c r="C31" s="325" t="s">
        <v>275</v>
      </c>
      <c r="D31" s="390">
        <v>15240559</v>
      </c>
      <c r="E31" s="390">
        <v>434393822</v>
      </c>
      <c r="F31" s="389">
        <f t="shared" si="1"/>
        <v>449634381</v>
      </c>
      <c r="G31" s="390">
        <v>443194988</v>
      </c>
      <c r="H31" s="390">
        <v>431156447</v>
      </c>
      <c r="I31" s="389">
        <f>+F31-G31</f>
        <v>6439393</v>
      </c>
      <c r="K31" s="393"/>
    </row>
    <row r="32" spans="2:17">
      <c r="B32" s="324"/>
      <c r="C32" s="325" t="s">
        <v>276</v>
      </c>
      <c r="D32" s="390">
        <v>4845940</v>
      </c>
      <c r="E32" s="390">
        <v>1500000</v>
      </c>
      <c r="F32" s="389">
        <f t="shared" si="1"/>
        <v>6345940</v>
      </c>
      <c r="G32" s="390">
        <v>6084556</v>
      </c>
      <c r="H32" s="390">
        <v>15871271</v>
      </c>
      <c r="I32" s="389">
        <f t="shared" si="2"/>
        <v>261384</v>
      </c>
      <c r="K32" s="393"/>
    </row>
    <row r="33" spans="2:18">
      <c r="B33" s="324"/>
      <c r="C33" s="325" t="s">
        <v>277</v>
      </c>
      <c r="D33" s="390">
        <v>33511777</v>
      </c>
      <c r="E33" s="390">
        <v>14489111</v>
      </c>
      <c r="F33" s="389">
        <f t="shared" si="1"/>
        <v>48000888</v>
      </c>
      <c r="G33" s="390">
        <v>47264757</v>
      </c>
      <c r="H33" s="390">
        <v>47264757</v>
      </c>
      <c r="I33" s="389">
        <f t="shared" si="2"/>
        <v>736131</v>
      </c>
    </row>
    <row r="34" spans="2:18">
      <c r="B34" s="324"/>
      <c r="C34" s="325" t="s">
        <v>278</v>
      </c>
      <c r="D34" s="390">
        <v>5451943</v>
      </c>
      <c r="E34" s="390">
        <v>2000000</v>
      </c>
      <c r="F34" s="389">
        <f t="shared" si="1"/>
        <v>7451943</v>
      </c>
      <c r="G34" s="390">
        <v>6610973</v>
      </c>
      <c r="H34" s="390">
        <v>5810973</v>
      </c>
      <c r="I34" s="389">
        <f t="shared" si="2"/>
        <v>840970</v>
      </c>
      <c r="M34" s="393"/>
    </row>
    <row r="35" spans="2:18">
      <c r="B35" s="324"/>
      <c r="C35" s="325" t="s">
        <v>279</v>
      </c>
      <c r="D35" s="390">
        <v>25200440</v>
      </c>
      <c r="E35" s="390">
        <v>1620932</v>
      </c>
      <c r="F35" s="389">
        <f t="shared" si="1"/>
        <v>26821372</v>
      </c>
      <c r="G35" s="390">
        <v>19395698</v>
      </c>
      <c r="H35" s="390">
        <v>19395698</v>
      </c>
      <c r="I35" s="389">
        <f t="shared" si="2"/>
        <v>7425674</v>
      </c>
      <c r="K35" s="395"/>
      <c r="L35" s="395"/>
      <c r="M35" s="395"/>
      <c r="N35" s="395"/>
      <c r="O35" s="395"/>
    </row>
    <row r="36" spans="2:18">
      <c r="B36" s="324"/>
      <c r="C36" s="325" t="s">
        <v>280</v>
      </c>
      <c r="D36" s="390">
        <v>5052387</v>
      </c>
      <c r="E36" s="390">
        <v>168832</v>
      </c>
      <c r="F36" s="389">
        <f t="shared" si="1"/>
        <v>5221219</v>
      </c>
      <c r="G36" s="390">
        <v>4715462</v>
      </c>
      <c r="H36" s="390">
        <v>715462</v>
      </c>
      <c r="I36" s="389">
        <f t="shared" si="2"/>
        <v>505757</v>
      </c>
      <c r="K36" s="395"/>
      <c r="L36" s="395"/>
      <c r="M36" s="395"/>
      <c r="N36" s="395"/>
      <c r="O36" s="395"/>
    </row>
    <row r="37" spans="2:18">
      <c r="B37" s="324"/>
      <c r="C37" s="325" t="s">
        <v>281</v>
      </c>
      <c r="D37" s="390">
        <v>25969790</v>
      </c>
      <c r="E37" s="390">
        <v>6000030</v>
      </c>
      <c r="F37" s="389">
        <f t="shared" si="1"/>
        <v>31969820</v>
      </c>
      <c r="G37" s="390">
        <v>31714266</v>
      </c>
      <c r="H37" s="390">
        <v>25884996</v>
      </c>
      <c r="I37" s="389">
        <f t="shared" si="2"/>
        <v>255554</v>
      </c>
      <c r="K37" s="394"/>
      <c r="L37" s="394"/>
      <c r="M37" s="394"/>
      <c r="N37" s="394"/>
      <c r="O37" s="394"/>
      <c r="P37" s="394"/>
      <c r="Q37" s="393"/>
      <c r="R37" s="393"/>
    </row>
    <row r="38" spans="2:18">
      <c r="B38" s="550" t="s">
        <v>234</v>
      </c>
      <c r="C38" s="551"/>
      <c r="D38" s="389">
        <f t="shared" ref="D38:I38" si="5">SUM(D39:D47)</f>
        <v>0</v>
      </c>
      <c r="E38" s="389">
        <f t="shared" si="5"/>
        <v>0</v>
      </c>
      <c r="F38" s="389">
        <f t="shared" si="5"/>
        <v>0</v>
      </c>
      <c r="G38" s="389">
        <f t="shared" si="5"/>
        <v>0</v>
      </c>
      <c r="H38" s="389">
        <f t="shared" si="5"/>
        <v>0</v>
      </c>
      <c r="I38" s="389">
        <f t="shared" si="5"/>
        <v>0</v>
      </c>
      <c r="K38" s="395"/>
      <c r="L38" s="395"/>
      <c r="M38" s="395"/>
      <c r="N38" s="395"/>
      <c r="O38" s="395"/>
    </row>
    <row r="39" spans="2:18">
      <c r="B39" s="324"/>
      <c r="C39" s="325" t="s">
        <v>95</v>
      </c>
      <c r="D39" s="390">
        <v>0</v>
      </c>
      <c r="E39" s="390">
        <v>0</v>
      </c>
      <c r="F39" s="389">
        <f t="shared" ref="F39:F47" si="6">+D39+E39</f>
        <v>0</v>
      </c>
      <c r="G39" s="390">
        <v>0</v>
      </c>
      <c r="H39" s="390">
        <v>0</v>
      </c>
      <c r="I39" s="389">
        <f t="shared" ref="I39:I47" si="7">+F39-G39</f>
        <v>0</v>
      </c>
    </row>
    <row r="40" spans="2:18">
      <c r="B40" s="324"/>
      <c r="C40" s="325" t="s">
        <v>97</v>
      </c>
      <c r="D40" s="390">
        <v>0</v>
      </c>
      <c r="E40" s="390">
        <v>0</v>
      </c>
      <c r="F40" s="389">
        <f t="shared" si="6"/>
        <v>0</v>
      </c>
      <c r="G40" s="390">
        <v>0</v>
      </c>
      <c r="H40" s="390">
        <v>0</v>
      </c>
      <c r="I40" s="389">
        <f t="shared" si="7"/>
        <v>0</v>
      </c>
      <c r="L40" s="397"/>
    </row>
    <row r="41" spans="2:18">
      <c r="B41" s="324"/>
      <c r="C41" s="325" t="s">
        <v>99</v>
      </c>
      <c r="D41" s="390">
        <v>0</v>
      </c>
      <c r="E41" s="390">
        <v>0</v>
      </c>
      <c r="F41" s="389">
        <f t="shared" si="6"/>
        <v>0</v>
      </c>
      <c r="G41" s="390">
        <v>0</v>
      </c>
      <c r="H41" s="390">
        <v>0</v>
      </c>
      <c r="I41" s="389">
        <f t="shared" si="7"/>
        <v>0</v>
      </c>
    </row>
    <row r="42" spans="2:18">
      <c r="B42" s="324"/>
      <c r="C42" s="325" t="s">
        <v>100</v>
      </c>
      <c r="D42" s="390">
        <v>0</v>
      </c>
      <c r="E42" s="390">
        <v>0</v>
      </c>
      <c r="F42" s="389">
        <f t="shared" si="6"/>
        <v>0</v>
      </c>
      <c r="G42" s="390">
        <v>0</v>
      </c>
      <c r="H42" s="390">
        <v>0</v>
      </c>
      <c r="I42" s="389">
        <f t="shared" si="7"/>
        <v>0</v>
      </c>
      <c r="L42" s="393"/>
    </row>
    <row r="43" spans="2:18">
      <c r="B43" s="324"/>
      <c r="C43" s="325" t="s">
        <v>102</v>
      </c>
      <c r="D43" s="390">
        <v>0</v>
      </c>
      <c r="E43" s="390">
        <v>0</v>
      </c>
      <c r="F43" s="389">
        <f t="shared" si="6"/>
        <v>0</v>
      </c>
      <c r="G43" s="390">
        <v>0</v>
      </c>
      <c r="H43" s="390">
        <v>0</v>
      </c>
      <c r="I43" s="389">
        <f t="shared" si="7"/>
        <v>0</v>
      </c>
    </row>
    <row r="44" spans="2:18">
      <c r="B44" s="324"/>
      <c r="C44" s="325" t="s">
        <v>283</v>
      </c>
      <c r="D44" s="390">
        <v>0</v>
      </c>
      <c r="E44" s="390">
        <v>0</v>
      </c>
      <c r="F44" s="389">
        <f t="shared" si="6"/>
        <v>0</v>
      </c>
      <c r="G44" s="390">
        <v>0</v>
      </c>
      <c r="H44" s="390">
        <v>0</v>
      </c>
      <c r="I44" s="389">
        <f t="shared" si="7"/>
        <v>0</v>
      </c>
      <c r="M44" s="395"/>
    </row>
    <row r="45" spans="2:18">
      <c r="B45" s="324"/>
      <c r="C45" s="325" t="s">
        <v>105</v>
      </c>
      <c r="D45" s="390">
        <v>0</v>
      </c>
      <c r="E45" s="390">
        <v>0</v>
      </c>
      <c r="F45" s="389">
        <f t="shared" si="6"/>
        <v>0</v>
      </c>
      <c r="G45" s="390">
        <v>0</v>
      </c>
      <c r="H45" s="390">
        <v>0</v>
      </c>
      <c r="I45" s="389">
        <f t="shared" si="7"/>
        <v>0</v>
      </c>
      <c r="M45" s="395"/>
    </row>
    <row r="46" spans="2:18">
      <c r="B46" s="324"/>
      <c r="C46" s="325" t="s">
        <v>106</v>
      </c>
      <c r="D46" s="390">
        <v>0</v>
      </c>
      <c r="E46" s="390">
        <v>0</v>
      </c>
      <c r="F46" s="389">
        <f t="shared" si="6"/>
        <v>0</v>
      </c>
      <c r="G46" s="390">
        <v>0</v>
      </c>
      <c r="H46" s="390">
        <v>0</v>
      </c>
      <c r="I46" s="389">
        <f t="shared" si="7"/>
        <v>0</v>
      </c>
      <c r="M46" s="395"/>
    </row>
    <row r="47" spans="2:18">
      <c r="B47" s="324"/>
      <c r="C47" s="325" t="s">
        <v>108</v>
      </c>
      <c r="D47" s="390">
        <v>0</v>
      </c>
      <c r="E47" s="390">
        <v>0</v>
      </c>
      <c r="F47" s="389">
        <f t="shared" si="6"/>
        <v>0</v>
      </c>
      <c r="G47" s="390">
        <v>0</v>
      </c>
      <c r="H47" s="390">
        <v>0</v>
      </c>
      <c r="I47" s="389">
        <f t="shared" si="7"/>
        <v>0</v>
      </c>
      <c r="M47" s="395"/>
    </row>
    <row r="48" spans="2:18">
      <c r="B48" s="550" t="s">
        <v>284</v>
      </c>
      <c r="C48" s="551"/>
      <c r="D48" s="389">
        <f>SUM(D49:D57)</f>
        <v>10847491</v>
      </c>
      <c r="E48" s="389">
        <f>SUM(E49:E57)</f>
        <v>99855539</v>
      </c>
      <c r="F48" s="389">
        <f t="shared" si="1"/>
        <v>110703030</v>
      </c>
      <c r="G48" s="389">
        <f t="shared" ref="G48:H48" si="8">SUM(G49:G57)</f>
        <v>106419763</v>
      </c>
      <c r="H48" s="389">
        <f t="shared" si="8"/>
        <v>103686739</v>
      </c>
      <c r="I48" s="389">
        <f t="shared" si="2"/>
        <v>4283267</v>
      </c>
      <c r="K48" s="393"/>
    </row>
    <row r="49" spans="2:19">
      <c r="B49" s="324"/>
      <c r="C49" s="325" t="s">
        <v>285</v>
      </c>
      <c r="D49" s="390">
        <v>840821</v>
      </c>
      <c r="E49" s="390">
        <v>84533745</v>
      </c>
      <c r="F49" s="389">
        <f t="shared" si="1"/>
        <v>85374566</v>
      </c>
      <c r="G49" s="390">
        <v>82782486</v>
      </c>
      <c r="H49" s="390">
        <v>76524723</v>
      </c>
      <c r="I49" s="389">
        <f>+F49-G49</f>
        <v>2592080</v>
      </c>
      <c r="K49" s="393"/>
    </row>
    <row r="50" spans="2:19">
      <c r="B50" s="324"/>
      <c r="C50" s="325" t="s">
        <v>286</v>
      </c>
      <c r="D50" s="390">
        <v>10006670</v>
      </c>
      <c r="E50" s="390">
        <v>6000000</v>
      </c>
      <c r="F50" s="389">
        <f t="shared" si="1"/>
        <v>16006670</v>
      </c>
      <c r="G50" s="390">
        <v>15974077</v>
      </c>
      <c r="H50" s="390">
        <v>16073417</v>
      </c>
      <c r="I50" s="389">
        <f t="shared" si="2"/>
        <v>32593</v>
      </c>
      <c r="L50" s="393"/>
    </row>
    <row r="51" spans="2:19">
      <c r="B51" s="324"/>
      <c r="C51" s="325" t="s">
        <v>287</v>
      </c>
      <c r="D51" s="390">
        <v>0</v>
      </c>
      <c r="E51" s="390">
        <v>5255021</v>
      </c>
      <c r="F51" s="389">
        <f t="shared" si="1"/>
        <v>5255021</v>
      </c>
      <c r="G51" s="390">
        <v>4405882</v>
      </c>
      <c r="H51" s="390">
        <v>5857282</v>
      </c>
      <c r="I51" s="389">
        <f t="shared" si="2"/>
        <v>849139</v>
      </c>
    </row>
    <row r="52" spans="2:19">
      <c r="B52" s="324"/>
      <c r="C52" s="325" t="s">
        <v>288</v>
      </c>
      <c r="D52" s="390">
        <v>0</v>
      </c>
      <c r="E52" s="390">
        <v>3594261</v>
      </c>
      <c r="F52" s="389">
        <f t="shared" si="1"/>
        <v>3594261</v>
      </c>
      <c r="G52" s="390">
        <v>2794258</v>
      </c>
      <c r="H52" s="390">
        <v>3216011</v>
      </c>
      <c r="I52" s="389">
        <f t="shared" si="2"/>
        <v>800003</v>
      </c>
    </row>
    <row r="53" spans="2:19">
      <c r="B53" s="324"/>
      <c r="C53" s="325" t="s">
        <v>289</v>
      </c>
      <c r="D53" s="390">
        <v>0</v>
      </c>
      <c r="E53" s="390">
        <v>0</v>
      </c>
      <c r="F53" s="389">
        <f t="shared" si="1"/>
        <v>0</v>
      </c>
      <c r="G53" s="390">
        <v>0</v>
      </c>
      <c r="H53" s="390">
        <v>0</v>
      </c>
      <c r="I53" s="389">
        <f t="shared" si="2"/>
        <v>0</v>
      </c>
    </row>
    <row r="54" spans="2:19">
      <c r="B54" s="324"/>
      <c r="C54" s="325" t="s">
        <v>290</v>
      </c>
      <c r="D54" s="390">
        <v>0</v>
      </c>
      <c r="E54" s="390">
        <v>430000</v>
      </c>
      <c r="F54" s="389">
        <f t="shared" si="1"/>
        <v>430000</v>
      </c>
      <c r="G54" s="390">
        <v>425885</v>
      </c>
      <c r="H54" s="390">
        <v>889880</v>
      </c>
      <c r="I54" s="389">
        <f t="shared" si="2"/>
        <v>4115</v>
      </c>
    </row>
    <row r="55" spans="2:19">
      <c r="B55" s="324"/>
      <c r="C55" s="325" t="s">
        <v>291</v>
      </c>
      <c r="D55" s="390">
        <v>0</v>
      </c>
      <c r="E55" s="390">
        <v>0</v>
      </c>
      <c r="F55" s="389">
        <f t="shared" si="1"/>
        <v>0</v>
      </c>
      <c r="G55" s="390">
        <v>0</v>
      </c>
      <c r="H55" s="390">
        <v>0</v>
      </c>
      <c r="I55" s="389">
        <f t="shared" si="2"/>
        <v>0</v>
      </c>
    </row>
    <row r="56" spans="2:19">
      <c r="B56" s="324"/>
      <c r="C56" s="325" t="s">
        <v>292</v>
      </c>
      <c r="D56" s="390">
        <v>0</v>
      </c>
      <c r="E56" s="390">
        <v>0</v>
      </c>
      <c r="F56" s="389">
        <f t="shared" si="1"/>
        <v>0</v>
      </c>
      <c r="G56" s="390">
        <v>0</v>
      </c>
      <c r="H56" s="390">
        <v>0</v>
      </c>
      <c r="I56" s="389">
        <f t="shared" si="2"/>
        <v>0</v>
      </c>
    </row>
    <row r="57" spans="2:19">
      <c r="B57" s="324"/>
      <c r="C57" s="325" t="s">
        <v>37</v>
      </c>
      <c r="D57" s="390">
        <v>0</v>
      </c>
      <c r="E57" s="390">
        <v>42512</v>
      </c>
      <c r="F57" s="389">
        <f t="shared" si="1"/>
        <v>42512</v>
      </c>
      <c r="G57" s="390">
        <v>37175</v>
      </c>
      <c r="H57" s="390">
        <v>1125426</v>
      </c>
      <c r="I57" s="389">
        <f t="shared" si="2"/>
        <v>5337</v>
      </c>
      <c r="K57" s="395"/>
      <c r="L57" s="395"/>
      <c r="M57" s="395"/>
      <c r="N57" s="395"/>
      <c r="O57" s="395"/>
      <c r="P57" s="395"/>
    </row>
    <row r="58" spans="2:19">
      <c r="B58" s="550" t="s">
        <v>129</v>
      </c>
      <c r="C58" s="551"/>
      <c r="D58" s="389">
        <f>SUM(D59:D61)</f>
        <v>113309509</v>
      </c>
      <c r="E58" s="389">
        <f>SUM(E59:E61)</f>
        <v>601291740</v>
      </c>
      <c r="F58" s="389">
        <f t="shared" si="1"/>
        <v>714601249</v>
      </c>
      <c r="G58" s="389">
        <f t="shared" ref="G58:H58" si="9">SUM(G59:G61)</f>
        <v>281183607</v>
      </c>
      <c r="H58" s="389">
        <f t="shared" si="9"/>
        <v>280065382</v>
      </c>
      <c r="I58" s="389">
        <f t="shared" si="2"/>
        <v>433417642</v>
      </c>
      <c r="K58" s="393"/>
      <c r="L58" s="393"/>
      <c r="M58" s="393"/>
      <c r="N58" s="393"/>
      <c r="O58" s="393"/>
      <c r="P58" s="393"/>
    </row>
    <row r="59" spans="2:19">
      <c r="B59" s="324"/>
      <c r="C59" s="325" t="s">
        <v>293</v>
      </c>
      <c r="D59" s="390">
        <v>113309509</v>
      </c>
      <c r="E59" s="390">
        <v>266893443</v>
      </c>
      <c r="F59" s="389">
        <f t="shared" si="1"/>
        <v>380202952</v>
      </c>
      <c r="G59" s="390">
        <v>110458000</v>
      </c>
      <c r="H59" s="390">
        <v>112671466</v>
      </c>
      <c r="I59" s="389">
        <f t="shared" si="2"/>
        <v>269744952</v>
      </c>
      <c r="K59" s="393"/>
      <c r="L59" s="393"/>
      <c r="M59" s="393"/>
      <c r="N59" s="393"/>
      <c r="O59" s="393"/>
    </row>
    <row r="60" spans="2:19">
      <c r="B60" s="324"/>
      <c r="C60" s="325" t="s">
        <v>294</v>
      </c>
      <c r="D60" s="390">
        <v>0</v>
      </c>
      <c r="E60" s="390">
        <v>334398297</v>
      </c>
      <c r="F60" s="389">
        <f t="shared" si="1"/>
        <v>334398297</v>
      </c>
      <c r="G60" s="390">
        <v>170725607</v>
      </c>
      <c r="H60" s="390">
        <v>167393916</v>
      </c>
      <c r="I60" s="389">
        <f t="shared" si="2"/>
        <v>163672690</v>
      </c>
      <c r="K60" s="396"/>
      <c r="L60" s="396"/>
      <c r="M60" s="396"/>
      <c r="N60" s="396"/>
      <c r="O60" s="396"/>
      <c r="P60" s="396"/>
      <c r="Q60" s="396"/>
      <c r="R60" s="396"/>
    </row>
    <row r="61" spans="2:19">
      <c r="B61" s="324"/>
      <c r="C61" s="325" t="s">
        <v>295</v>
      </c>
      <c r="D61" s="390">
        <v>0</v>
      </c>
      <c r="E61" s="390">
        <v>0</v>
      </c>
      <c r="F61" s="389">
        <f t="shared" si="1"/>
        <v>0</v>
      </c>
      <c r="G61" s="390">
        <v>0</v>
      </c>
      <c r="H61" s="390">
        <v>0</v>
      </c>
      <c r="I61" s="389">
        <f t="shared" si="2"/>
        <v>0</v>
      </c>
      <c r="K61" s="394"/>
      <c r="L61" s="394"/>
      <c r="M61" s="394"/>
      <c r="N61" s="394"/>
      <c r="O61" s="394"/>
      <c r="P61" s="394"/>
      <c r="Q61" s="393"/>
      <c r="R61" s="393"/>
      <c r="S61" s="393"/>
    </row>
    <row r="62" spans="2:19">
      <c r="B62" s="550" t="s">
        <v>296</v>
      </c>
      <c r="C62" s="551"/>
      <c r="D62" s="389">
        <f>SUM(D63:D69)</f>
        <v>0</v>
      </c>
      <c r="E62" s="389">
        <f>SUM(E63:E69)</f>
        <v>0</v>
      </c>
      <c r="F62" s="389">
        <f t="shared" si="1"/>
        <v>0</v>
      </c>
      <c r="G62" s="389">
        <f t="shared" ref="G62:H62" si="10">SUM(G63:G69)</f>
        <v>0</v>
      </c>
      <c r="H62" s="389">
        <f t="shared" si="10"/>
        <v>0</v>
      </c>
      <c r="I62" s="389">
        <f t="shared" si="2"/>
        <v>0</v>
      </c>
      <c r="K62" s="393"/>
      <c r="L62" s="393"/>
      <c r="N62" s="393"/>
      <c r="O62" s="393"/>
    </row>
    <row r="63" spans="2:19">
      <c r="B63" s="324"/>
      <c r="C63" s="325" t="s">
        <v>297</v>
      </c>
      <c r="D63" s="390">
        <v>0</v>
      </c>
      <c r="E63" s="390">
        <v>0</v>
      </c>
      <c r="F63" s="389">
        <f t="shared" si="1"/>
        <v>0</v>
      </c>
      <c r="G63" s="390">
        <v>0</v>
      </c>
      <c r="H63" s="390">
        <v>0</v>
      </c>
      <c r="I63" s="389">
        <f t="shared" si="2"/>
        <v>0</v>
      </c>
      <c r="K63" s="393"/>
    </row>
    <row r="64" spans="2:19">
      <c r="B64" s="324"/>
      <c r="C64" s="325" t="s">
        <v>298</v>
      </c>
      <c r="D64" s="390">
        <v>0</v>
      </c>
      <c r="E64" s="390">
        <v>0</v>
      </c>
      <c r="F64" s="389">
        <f t="shared" si="1"/>
        <v>0</v>
      </c>
      <c r="G64" s="390">
        <v>0</v>
      </c>
      <c r="H64" s="390">
        <v>0</v>
      </c>
      <c r="I64" s="389">
        <f t="shared" si="2"/>
        <v>0</v>
      </c>
      <c r="K64" s="393"/>
    </row>
    <row r="65" spans="2:15">
      <c r="B65" s="324"/>
      <c r="C65" s="325" t="s">
        <v>299</v>
      </c>
      <c r="D65" s="390">
        <v>0</v>
      </c>
      <c r="E65" s="390">
        <v>0</v>
      </c>
      <c r="F65" s="389">
        <f t="shared" si="1"/>
        <v>0</v>
      </c>
      <c r="G65" s="390">
        <v>0</v>
      </c>
      <c r="H65" s="390">
        <v>0</v>
      </c>
      <c r="I65" s="389">
        <f t="shared" si="2"/>
        <v>0</v>
      </c>
    </row>
    <row r="66" spans="2:15">
      <c r="B66" s="324"/>
      <c r="C66" s="325" t="s">
        <v>300</v>
      </c>
      <c r="D66" s="390">
        <v>0</v>
      </c>
      <c r="E66" s="390">
        <v>0</v>
      </c>
      <c r="F66" s="389">
        <f t="shared" si="1"/>
        <v>0</v>
      </c>
      <c r="G66" s="390">
        <v>0</v>
      </c>
      <c r="H66" s="390">
        <v>0</v>
      </c>
      <c r="I66" s="389">
        <f t="shared" si="2"/>
        <v>0</v>
      </c>
      <c r="M66" s="393"/>
    </row>
    <row r="67" spans="2:15">
      <c r="B67" s="324"/>
      <c r="C67" s="325" t="s">
        <v>301</v>
      </c>
      <c r="D67" s="390">
        <v>0</v>
      </c>
      <c r="E67" s="390">
        <v>0</v>
      </c>
      <c r="F67" s="389">
        <f t="shared" si="1"/>
        <v>0</v>
      </c>
      <c r="G67" s="390">
        <v>0</v>
      </c>
      <c r="H67" s="390">
        <v>0</v>
      </c>
      <c r="I67" s="389">
        <f t="shared" si="2"/>
        <v>0</v>
      </c>
    </row>
    <row r="68" spans="2:15">
      <c r="B68" s="324"/>
      <c r="C68" s="325" t="s">
        <v>302</v>
      </c>
      <c r="D68" s="390">
        <v>0</v>
      </c>
      <c r="E68" s="390">
        <v>0</v>
      </c>
      <c r="F68" s="389">
        <f t="shared" si="1"/>
        <v>0</v>
      </c>
      <c r="G68" s="390">
        <v>0</v>
      </c>
      <c r="H68" s="390">
        <v>0</v>
      </c>
      <c r="I68" s="389">
        <f t="shared" si="2"/>
        <v>0</v>
      </c>
    </row>
    <row r="69" spans="2:15">
      <c r="B69" s="324"/>
      <c r="C69" s="325" t="s">
        <v>303</v>
      </c>
      <c r="D69" s="390">
        <v>0</v>
      </c>
      <c r="E69" s="390">
        <v>0</v>
      </c>
      <c r="F69" s="389">
        <f t="shared" si="1"/>
        <v>0</v>
      </c>
      <c r="G69" s="390">
        <v>0</v>
      </c>
      <c r="H69" s="390">
        <v>0</v>
      </c>
      <c r="I69" s="389">
        <f t="shared" si="2"/>
        <v>0</v>
      </c>
    </row>
    <row r="70" spans="2:15">
      <c r="B70" s="528" t="s">
        <v>103</v>
      </c>
      <c r="C70" s="529"/>
      <c r="D70" s="389">
        <f>SUM(D71:D73)</f>
        <v>0</v>
      </c>
      <c r="E70" s="389">
        <f>SUM(E71:E73)</f>
        <v>0</v>
      </c>
      <c r="F70" s="389">
        <f t="shared" si="1"/>
        <v>0</v>
      </c>
      <c r="G70" s="389">
        <f t="shared" ref="G70:H70" si="11">SUM(G71:G73)</f>
        <v>0</v>
      </c>
      <c r="H70" s="389">
        <f t="shared" si="11"/>
        <v>0</v>
      </c>
      <c r="I70" s="389">
        <f t="shared" si="2"/>
        <v>0</v>
      </c>
    </row>
    <row r="71" spans="2:15">
      <c r="B71" s="324"/>
      <c r="C71" s="325" t="s">
        <v>112</v>
      </c>
      <c r="D71" s="390">
        <v>0</v>
      </c>
      <c r="E71" s="390">
        <v>0</v>
      </c>
      <c r="F71" s="389">
        <f t="shared" si="1"/>
        <v>0</v>
      </c>
      <c r="G71" s="390">
        <v>0</v>
      </c>
      <c r="H71" s="390">
        <v>0</v>
      </c>
      <c r="I71" s="389">
        <f t="shared" si="2"/>
        <v>0</v>
      </c>
    </row>
    <row r="72" spans="2:15">
      <c r="B72" s="324"/>
      <c r="C72" s="325" t="s">
        <v>50</v>
      </c>
      <c r="D72" s="390">
        <v>0</v>
      </c>
      <c r="E72" s="390">
        <v>0</v>
      </c>
      <c r="F72" s="389">
        <f t="shared" si="1"/>
        <v>0</v>
      </c>
      <c r="G72" s="390">
        <v>0</v>
      </c>
      <c r="H72" s="390">
        <v>0</v>
      </c>
      <c r="I72" s="389">
        <f t="shared" si="2"/>
        <v>0</v>
      </c>
    </row>
    <row r="73" spans="2:15">
      <c r="B73" s="324"/>
      <c r="C73" s="325" t="s">
        <v>115</v>
      </c>
      <c r="D73" s="390">
        <v>0</v>
      </c>
      <c r="E73" s="390">
        <v>0</v>
      </c>
      <c r="F73" s="389">
        <f t="shared" si="1"/>
        <v>0</v>
      </c>
      <c r="G73" s="390">
        <v>0</v>
      </c>
      <c r="H73" s="390">
        <v>0</v>
      </c>
      <c r="I73" s="389">
        <f t="shared" si="2"/>
        <v>0</v>
      </c>
    </row>
    <row r="74" spans="2:15">
      <c r="B74" s="550" t="s">
        <v>304</v>
      </c>
      <c r="C74" s="551"/>
      <c r="D74" s="389">
        <f>SUM(D75:D81)</f>
        <v>0</v>
      </c>
      <c r="E74" s="389">
        <f t="shared" ref="E74" si="12">SUM(E75:E81)</f>
        <v>125000000</v>
      </c>
      <c r="F74" s="389">
        <f t="shared" si="1"/>
        <v>125000000</v>
      </c>
      <c r="G74" s="389">
        <f t="shared" ref="G74" si="13">SUM(G75:G81)</f>
        <v>61513691</v>
      </c>
      <c r="H74" s="389">
        <f t="shared" ref="H74" si="14">SUM(H75:H81)</f>
        <v>61513691</v>
      </c>
      <c r="I74" s="389">
        <f t="shared" si="2"/>
        <v>63486309</v>
      </c>
      <c r="K74" s="393"/>
      <c r="L74" s="393"/>
      <c r="M74" s="393"/>
      <c r="N74" s="393"/>
      <c r="O74" s="393"/>
    </row>
    <row r="75" spans="2:15">
      <c r="B75" s="324"/>
      <c r="C75" s="325" t="s">
        <v>305</v>
      </c>
      <c r="D75" s="390">
        <v>0</v>
      </c>
      <c r="E75" s="390">
        <v>100000000</v>
      </c>
      <c r="F75" s="389">
        <f t="shared" ref="F75:F81" si="15">+D75+E75</f>
        <v>100000000</v>
      </c>
      <c r="G75" s="390">
        <v>47606000</v>
      </c>
      <c r="H75" s="390">
        <v>47606000</v>
      </c>
      <c r="I75" s="389">
        <f t="shared" ref="I75:I81" si="16">+F75-G75</f>
        <v>52394000</v>
      </c>
    </row>
    <row r="76" spans="2:15">
      <c r="B76" s="324"/>
      <c r="C76" s="325" t="s">
        <v>118</v>
      </c>
      <c r="D76" s="390">
        <v>0</v>
      </c>
      <c r="E76" s="390">
        <v>25000000</v>
      </c>
      <c r="F76" s="389">
        <f t="shared" si="15"/>
        <v>25000000</v>
      </c>
      <c r="G76" s="390">
        <v>13907691</v>
      </c>
      <c r="H76" s="390">
        <v>13907691</v>
      </c>
      <c r="I76" s="389">
        <f t="shared" si="16"/>
        <v>11092309</v>
      </c>
      <c r="K76" s="394"/>
      <c r="L76" s="394"/>
      <c r="M76" s="394"/>
      <c r="N76" s="394"/>
      <c r="O76" s="394"/>
    </row>
    <row r="77" spans="2:15">
      <c r="B77" s="324"/>
      <c r="C77" s="325" t="s">
        <v>119</v>
      </c>
      <c r="D77" s="390">
        <v>0</v>
      </c>
      <c r="E77" s="390">
        <v>0</v>
      </c>
      <c r="F77" s="389">
        <f t="shared" si="15"/>
        <v>0</v>
      </c>
      <c r="G77" s="390">
        <v>0</v>
      </c>
      <c r="H77" s="390">
        <v>0</v>
      </c>
      <c r="I77" s="389">
        <f t="shared" si="16"/>
        <v>0</v>
      </c>
    </row>
    <row r="78" spans="2:15">
      <c r="B78" s="324"/>
      <c r="C78" s="325" t="s">
        <v>120</v>
      </c>
      <c r="D78" s="390">
        <v>0</v>
      </c>
      <c r="E78" s="390">
        <v>0</v>
      </c>
      <c r="F78" s="389">
        <f t="shared" si="15"/>
        <v>0</v>
      </c>
      <c r="G78" s="390">
        <v>0</v>
      </c>
      <c r="H78" s="390">
        <v>0</v>
      </c>
      <c r="I78" s="389">
        <f t="shared" si="16"/>
        <v>0</v>
      </c>
    </row>
    <row r="79" spans="2:15">
      <c r="B79" s="324"/>
      <c r="C79" s="325" t="s">
        <v>121</v>
      </c>
      <c r="D79" s="390">
        <v>0</v>
      </c>
      <c r="E79" s="390">
        <v>0</v>
      </c>
      <c r="F79" s="389">
        <f t="shared" si="15"/>
        <v>0</v>
      </c>
      <c r="G79" s="390">
        <v>0</v>
      </c>
      <c r="H79" s="390">
        <v>0</v>
      </c>
      <c r="I79" s="389">
        <f t="shared" si="16"/>
        <v>0</v>
      </c>
    </row>
    <row r="80" spans="2:15">
      <c r="B80" s="324"/>
      <c r="C80" s="325" t="s">
        <v>122</v>
      </c>
      <c r="D80" s="390">
        <v>0</v>
      </c>
      <c r="E80" s="390">
        <v>0</v>
      </c>
      <c r="F80" s="389">
        <f t="shared" si="15"/>
        <v>0</v>
      </c>
      <c r="G80" s="390">
        <v>0</v>
      </c>
      <c r="H80" s="390">
        <v>0</v>
      </c>
      <c r="I80" s="389">
        <f t="shared" si="16"/>
        <v>0</v>
      </c>
    </row>
    <row r="81" spans="1:10">
      <c r="B81" s="324"/>
      <c r="C81" s="325" t="s">
        <v>306</v>
      </c>
      <c r="D81" s="390">
        <v>0</v>
      </c>
      <c r="E81" s="390">
        <v>0</v>
      </c>
      <c r="F81" s="389">
        <f t="shared" si="15"/>
        <v>0</v>
      </c>
      <c r="G81" s="390">
        <v>0</v>
      </c>
      <c r="H81" s="390">
        <v>0</v>
      </c>
      <c r="I81" s="389">
        <f t="shared" si="16"/>
        <v>0</v>
      </c>
    </row>
    <row r="82" spans="1:10" s="312" customFormat="1">
      <c r="A82" s="309"/>
      <c r="B82" s="326"/>
      <c r="C82" s="327" t="s">
        <v>251</v>
      </c>
      <c r="D82" s="391">
        <f>+D10+D18+D28+D38+D48+D58+D62+D70+D74</f>
        <v>1619952000</v>
      </c>
      <c r="E82" s="391">
        <f>+E10+E18+E28+E38+E48+E58+E62+E70+E74</f>
        <v>1852677416</v>
      </c>
      <c r="F82" s="391">
        <f>+F10+F18+F28+F38+F48+F58+F62+F70+F74</f>
        <v>3472629416</v>
      </c>
      <c r="G82" s="391">
        <f t="shared" ref="G82:I82" si="17">+G10+G18+G28+G38+G48+G58+G62+G70+G74</f>
        <v>2615945729</v>
      </c>
      <c r="H82" s="391">
        <f t="shared" si="17"/>
        <v>2548268762</v>
      </c>
      <c r="I82" s="391">
        <f t="shared" si="17"/>
        <v>856683687</v>
      </c>
      <c r="J82" s="309"/>
    </row>
    <row r="84" spans="1:10" ht="15.75">
      <c r="D84" s="323" t="str">
        <f>IF(CAdmon!D22=COG!D82," ","ERROR")</f>
        <v xml:space="preserve"> </v>
      </c>
      <c r="E84" s="323" t="str">
        <f>IF(CAdmon!E22=COG!E82," ","ERROR")</f>
        <v xml:space="preserve"> </v>
      </c>
      <c r="F84" s="323" t="str">
        <f>IF(CAdmon!F22=COG!F82," ","ERROR")</f>
        <v xml:space="preserve"> </v>
      </c>
      <c r="G84" s="323" t="str">
        <f>IF(CAdmon!G22=COG!G82," ","ERROR")</f>
        <v xml:space="preserve"> </v>
      </c>
      <c r="H84" s="323" t="str">
        <f>IF(CAdmon!H22=COG!H82," ","ERROR")</f>
        <v xml:space="preserve"> </v>
      </c>
      <c r="I84" s="323" t="str">
        <f>IF(CAdmon!I22=COG!I82," ","ERROR")</f>
        <v xml:space="preserve"> </v>
      </c>
    </row>
    <row r="86" spans="1:10">
      <c r="D86" s="385"/>
      <c r="E86" s="385"/>
      <c r="F86" s="385"/>
      <c r="G86" s="385"/>
      <c r="H86" s="385"/>
      <c r="I86" s="385"/>
    </row>
    <row r="87" spans="1:10">
      <c r="D87" s="386"/>
      <c r="E87" s="386"/>
      <c r="F87" s="386"/>
      <c r="G87" s="386"/>
      <c r="H87" s="386"/>
      <c r="I87" s="386"/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40" fitToWidth="0" orientation="landscape" r:id="rId1"/>
  <ignoredErrors>
    <ignoredError sqref="F10 F1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opLeftCell="A22" workbookViewId="0">
      <selection activeCell="B49" sqref="B49:I51"/>
    </sheetView>
  </sheetViews>
  <sheetFormatPr baseColWidth="10" defaultRowHeight="15"/>
  <cols>
    <col min="1" max="1" width="1.5703125" style="299" customWidth="1"/>
    <col min="2" max="2" width="4.5703125" style="339" customWidth="1"/>
    <col min="3" max="3" width="60.28515625" style="262" customWidth="1"/>
    <col min="4" max="9" width="12.7109375" style="262" customWidth="1"/>
    <col min="10" max="10" width="3.28515625" style="299" customWidth="1"/>
  </cols>
  <sheetData>
    <row r="1" spans="1:10" s="299" customFormat="1" ht="8.25" customHeight="1">
      <c r="B1" s="261"/>
      <c r="C1" s="261"/>
      <c r="D1" s="261"/>
      <c r="E1" s="261"/>
      <c r="F1" s="261"/>
      <c r="G1" s="261"/>
      <c r="H1" s="261"/>
      <c r="I1" s="261"/>
    </row>
    <row r="2" spans="1:10">
      <c r="B2" s="517" t="s">
        <v>193</v>
      </c>
      <c r="C2" s="518"/>
      <c r="D2" s="518"/>
      <c r="E2" s="518"/>
      <c r="F2" s="518"/>
      <c r="G2" s="518"/>
      <c r="H2" s="518"/>
      <c r="I2" s="519"/>
    </row>
    <row r="3" spans="1:10">
      <c r="B3" s="517" t="s">
        <v>407</v>
      </c>
      <c r="C3" s="518"/>
      <c r="D3" s="518"/>
      <c r="E3" s="518"/>
      <c r="F3" s="518"/>
      <c r="G3" s="518"/>
      <c r="H3" s="518"/>
      <c r="I3" s="519"/>
    </row>
    <row r="4" spans="1:10">
      <c r="B4" s="520" t="s">
        <v>242</v>
      </c>
      <c r="C4" s="521"/>
      <c r="D4" s="521"/>
      <c r="E4" s="521"/>
      <c r="F4" s="521"/>
      <c r="G4" s="521"/>
      <c r="H4" s="521"/>
      <c r="I4" s="522"/>
    </row>
    <row r="5" spans="1:10">
      <c r="B5" s="520" t="s">
        <v>307</v>
      </c>
      <c r="C5" s="521"/>
      <c r="D5" s="521"/>
      <c r="E5" s="521"/>
      <c r="F5" s="521"/>
      <c r="G5" s="521"/>
      <c r="H5" s="521"/>
      <c r="I5" s="522"/>
    </row>
    <row r="6" spans="1:10">
      <c r="B6" s="523" t="s">
        <v>308</v>
      </c>
      <c r="C6" s="524"/>
      <c r="D6" s="524"/>
      <c r="E6" s="524"/>
      <c r="F6" s="524"/>
      <c r="G6" s="524"/>
      <c r="H6" s="524"/>
      <c r="I6" s="525"/>
    </row>
    <row r="7" spans="1:10" s="299" customFormat="1" ht="9" customHeight="1">
      <c r="B7" s="261"/>
      <c r="C7" s="261"/>
      <c r="D7" s="261"/>
      <c r="E7" s="261"/>
      <c r="F7" s="261"/>
      <c r="G7" s="261"/>
      <c r="H7" s="261"/>
      <c r="I7" s="261"/>
    </row>
    <row r="8" spans="1:10">
      <c r="B8" s="542" t="s">
        <v>76</v>
      </c>
      <c r="C8" s="542"/>
      <c r="D8" s="543" t="s">
        <v>244</v>
      </c>
      <c r="E8" s="543"/>
      <c r="F8" s="543"/>
      <c r="G8" s="543"/>
      <c r="H8" s="543"/>
      <c r="I8" s="543" t="s">
        <v>245</v>
      </c>
    </row>
    <row r="9" spans="1:10" ht="22.5">
      <c r="B9" s="542"/>
      <c r="C9" s="542"/>
      <c r="D9" s="300" t="s">
        <v>246</v>
      </c>
      <c r="E9" s="300" t="s">
        <v>247</v>
      </c>
      <c r="F9" s="300" t="s">
        <v>221</v>
      </c>
      <c r="G9" s="300" t="s">
        <v>222</v>
      </c>
      <c r="H9" s="300" t="s">
        <v>248</v>
      </c>
      <c r="I9" s="543"/>
    </row>
    <row r="10" spans="1:10">
      <c r="B10" s="542"/>
      <c r="C10" s="542"/>
      <c r="D10" s="300">
        <v>1</v>
      </c>
      <c r="E10" s="300">
        <v>2</v>
      </c>
      <c r="F10" s="300" t="s">
        <v>249</v>
      </c>
      <c r="G10" s="300">
        <v>4</v>
      </c>
      <c r="H10" s="300">
        <v>5</v>
      </c>
      <c r="I10" s="300" t="s">
        <v>250</v>
      </c>
    </row>
    <row r="11" spans="1:10" ht="3" customHeight="1">
      <c r="B11" s="328"/>
      <c r="C11" s="315"/>
      <c r="D11" s="316"/>
      <c r="E11" s="316"/>
      <c r="F11" s="316"/>
      <c r="G11" s="316"/>
      <c r="H11" s="316"/>
      <c r="I11" s="316"/>
    </row>
    <row r="12" spans="1:10" s="330" customFormat="1">
      <c r="A12" s="329"/>
      <c r="B12" s="552" t="s">
        <v>309</v>
      </c>
      <c r="C12" s="553"/>
      <c r="D12" s="340">
        <f>SUM(D13:D20)</f>
        <v>0</v>
      </c>
      <c r="E12" s="340">
        <f t="shared" ref="E12:I12" si="0">SUM(E13:E20)</f>
        <v>0</v>
      </c>
      <c r="F12" s="340">
        <f t="shared" si="0"/>
        <v>0</v>
      </c>
      <c r="G12" s="340">
        <f t="shared" si="0"/>
        <v>0</v>
      </c>
      <c r="H12" s="340">
        <f t="shared" si="0"/>
        <v>0</v>
      </c>
      <c r="I12" s="340">
        <f t="shared" si="0"/>
        <v>0</v>
      </c>
      <c r="J12" s="329"/>
    </row>
    <row r="13" spans="1:10" s="330" customFormat="1">
      <c r="A13" s="329"/>
      <c r="B13" s="331"/>
      <c r="C13" s="332" t="s">
        <v>310</v>
      </c>
      <c r="D13" s="313">
        <v>0</v>
      </c>
      <c r="E13" s="313">
        <v>0</v>
      </c>
      <c r="F13" s="313">
        <f>+D13+E13</f>
        <v>0</v>
      </c>
      <c r="G13" s="313">
        <v>0</v>
      </c>
      <c r="H13" s="313">
        <v>0</v>
      </c>
      <c r="I13" s="313">
        <f>+F13-G13</f>
        <v>0</v>
      </c>
      <c r="J13" s="329"/>
    </row>
    <row r="14" spans="1:10" s="330" customFormat="1">
      <c r="A14" s="329"/>
      <c r="B14" s="331"/>
      <c r="C14" s="332" t="s">
        <v>311</v>
      </c>
      <c r="D14" s="313">
        <v>0</v>
      </c>
      <c r="E14" s="313">
        <v>0</v>
      </c>
      <c r="F14" s="313">
        <f t="shared" ref="F14:F20" si="1">+D14+E14</f>
        <v>0</v>
      </c>
      <c r="G14" s="313">
        <v>0</v>
      </c>
      <c r="H14" s="313">
        <v>0</v>
      </c>
      <c r="I14" s="313">
        <f t="shared" ref="I14:I20" si="2">+F14-G14</f>
        <v>0</v>
      </c>
      <c r="J14" s="329"/>
    </row>
    <row r="15" spans="1:10" s="330" customFormat="1">
      <c r="A15" s="329"/>
      <c r="B15" s="331"/>
      <c r="C15" s="332" t="s">
        <v>312</v>
      </c>
      <c r="D15" s="313">
        <v>0</v>
      </c>
      <c r="E15" s="313">
        <v>0</v>
      </c>
      <c r="F15" s="313">
        <f t="shared" si="1"/>
        <v>0</v>
      </c>
      <c r="G15" s="313">
        <v>0</v>
      </c>
      <c r="H15" s="313">
        <v>0</v>
      </c>
      <c r="I15" s="313">
        <f t="shared" si="2"/>
        <v>0</v>
      </c>
      <c r="J15" s="329"/>
    </row>
    <row r="16" spans="1:10" s="330" customFormat="1">
      <c r="A16" s="329"/>
      <c r="B16" s="331"/>
      <c r="C16" s="332" t="s">
        <v>313</v>
      </c>
      <c r="D16" s="313">
        <v>0</v>
      </c>
      <c r="E16" s="313">
        <v>0</v>
      </c>
      <c r="F16" s="313">
        <f t="shared" si="1"/>
        <v>0</v>
      </c>
      <c r="G16" s="313">
        <v>0</v>
      </c>
      <c r="H16" s="313">
        <v>0</v>
      </c>
      <c r="I16" s="313">
        <f t="shared" si="2"/>
        <v>0</v>
      </c>
      <c r="J16" s="329"/>
    </row>
    <row r="17" spans="1:10" s="330" customFormat="1">
      <c r="A17" s="329"/>
      <c r="B17" s="331"/>
      <c r="C17" s="332" t="s">
        <v>314</v>
      </c>
      <c r="D17" s="313">
        <v>0</v>
      </c>
      <c r="E17" s="313">
        <v>0</v>
      </c>
      <c r="F17" s="313">
        <f t="shared" si="1"/>
        <v>0</v>
      </c>
      <c r="G17" s="313">
        <v>0</v>
      </c>
      <c r="H17" s="313">
        <v>0</v>
      </c>
      <c r="I17" s="313">
        <f t="shared" si="2"/>
        <v>0</v>
      </c>
      <c r="J17" s="329"/>
    </row>
    <row r="18" spans="1:10" s="330" customFormat="1">
      <c r="A18" s="329"/>
      <c r="B18" s="331"/>
      <c r="C18" s="332" t="s">
        <v>315</v>
      </c>
      <c r="D18" s="313">
        <v>0</v>
      </c>
      <c r="E18" s="313">
        <v>0</v>
      </c>
      <c r="F18" s="313">
        <f t="shared" si="1"/>
        <v>0</v>
      </c>
      <c r="G18" s="313">
        <v>0</v>
      </c>
      <c r="H18" s="313">
        <v>0</v>
      </c>
      <c r="I18" s="313">
        <f t="shared" si="2"/>
        <v>0</v>
      </c>
      <c r="J18" s="329"/>
    </row>
    <row r="19" spans="1:10" s="330" customFormat="1">
      <c r="A19" s="329"/>
      <c r="B19" s="331"/>
      <c r="C19" s="332" t="s">
        <v>316</v>
      </c>
      <c r="D19" s="313">
        <v>0</v>
      </c>
      <c r="E19" s="313">
        <v>0</v>
      </c>
      <c r="F19" s="313">
        <f t="shared" si="1"/>
        <v>0</v>
      </c>
      <c r="G19" s="313">
        <v>0</v>
      </c>
      <c r="H19" s="313">
        <v>0</v>
      </c>
      <c r="I19" s="313">
        <f t="shared" si="2"/>
        <v>0</v>
      </c>
      <c r="J19" s="329"/>
    </row>
    <row r="20" spans="1:10" s="330" customFormat="1">
      <c r="A20" s="329"/>
      <c r="B20" s="331"/>
      <c r="C20" s="332" t="s">
        <v>281</v>
      </c>
      <c r="D20" s="313">
        <v>0</v>
      </c>
      <c r="E20" s="313">
        <v>0</v>
      </c>
      <c r="F20" s="313">
        <f t="shared" si="1"/>
        <v>0</v>
      </c>
      <c r="G20" s="313">
        <v>0</v>
      </c>
      <c r="H20" s="313">
        <v>0</v>
      </c>
      <c r="I20" s="313">
        <f t="shared" si="2"/>
        <v>0</v>
      </c>
      <c r="J20" s="329"/>
    </row>
    <row r="21" spans="1:10" s="330" customFormat="1" ht="4.5" customHeight="1">
      <c r="A21" s="329"/>
      <c r="B21" s="331"/>
      <c r="C21" s="332"/>
      <c r="D21" s="313"/>
      <c r="E21" s="313"/>
      <c r="F21" s="313"/>
      <c r="G21" s="313"/>
      <c r="H21" s="313"/>
      <c r="I21" s="313"/>
      <c r="J21" s="329"/>
    </row>
    <row r="22" spans="1:10" s="334" customFormat="1">
      <c r="A22" s="333"/>
      <c r="B22" s="552" t="s">
        <v>317</v>
      </c>
      <c r="C22" s="553"/>
      <c r="D22" s="398">
        <f>SUM(D23:D29)</f>
        <v>1619952000</v>
      </c>
      <c r="E22" s="398">
        <f>SUM(E23:E29)</f>
        <v>1852677416</v>
      </c>
      <c r="F22" s="398">
        <f>+D22+E22</f>
        <v>3472629416</v>
      </c>
      <c r="G22" s="398">
        <f t="shared" ref="G22" si="3">SUM(G23:G29)</f>
        <v>2615945729</v>
      </c>
      <c r="H22" s="398">
        <f t="shared" ref="H22" si="4">SUM(H23:H29)</f>
        <v>2548268762</v>
      </c>
      <c r="I22" s="398">
        <f>+F22-G22</f>
        <v>856683687</v>
      </c>
      <c r="J22" s="333"/>
    </row>
    <row r="23" spans="1:10" s="330" customFormat="1">
      <c r="A23" s="329"/>
      <c r="B23" s="331"/>
      <c r="C23" s="332" t="s">
        <v>318</v>
      </c>
      <c r="D23" s="341">
        <v>0</v>
      </c>
      <c r="E23" s="341">
        <v>0</v>
      </c>
      <c r="F23" s="340">
        <f t="shared" ref="F23:F29" si="5">+D23+E23</f>
        <v>0</v>
      </c>
      <c r="G23" s="341">
        <v>0</v>
      </c>
      <c r="H23" s="341">
        <v>0</v>
      </c>
      <c r="I23" s="340">
        <f t="shared" ref="I23:I29" si="6">+F23-G23</f>
        <v>0</v>
      </c>
      <c r="J23" s="329"/>
    </row>
    <row r="24" spans="1:10" s="330" customFormat="1">
      <c r="A24" s="329"/>
      <c r="B24" s="331"/>
      <c r="C24" s="332" t="s">
        <v>319</v>
      </c>
      <c r="D24" s="341">
        <v>0</v>
      </c>
      <c r="E24" s="341">
        <v>0</v>
      </c>
      <c r="F24" s="340">
        <f t="shared" si="5"/>
        <v>0</v>
      </c>
      <c r="G24" s="341">
        <v>0</v>
      </c>
      <c r="H24" s="341">
        <v>0</v>
      </c>
      <c r="I24" s="340">
        <f t="shared" si="6"/>
        <v>0</v>
      </c>
      <c r="J24" s="329"/>
    </row>
    <row r="25" spans="1:10" s="330" customFormat="1">
      <c r="A25" s="329"/>
      <c r="B25" s="331"/>
      <c r="C25" s="332" t="s">
        <v>320</v>
      </c>
      <c r="D25" s="341">
        <v>0</v>
      </c>
      <c r="E25" s="341">
        <v>0</v>
      </c>
      <c r="F25" s="340">
        <f t="shared" si="5"/>
        <v>0</v>
      </c>
      <c r="G25" s="341">
        <v>0</v>
      </c>
      <c r="H25" s="341">
        <v>0</v>
      </c>
      <c r="I25" s="340">
        <f t="shared" si="6"/>
        <v>0</v>
      </c>
      <c r="J25" s="329"/>
    </row>
    <row r="26" spans="1:10" s="330" customFormat="1">
      <c r="A26" s="329"/>
      <c r="B26" s="331"/>
      <c r="C26" s="332" t="s">
        <v>321</v>
      </c>
      <c r="D26" s="341">
        <v>0</v>
      </c>
      <c r="E26" s="341">
        <v>0</v>
      </c>
      <c r="F26" s="340">
        <f t="shared" si="5"/>
        <v>0</v>
      </c>
      <c r="G26" s="341">
        <v>0</v>
      </c>
      <c r="H26" s="341">
        <v>0</v>
      </c>
      <c r="I26" s="340">
        <f t="shared" si="6"/>
        <v>0</v>
      </c>
      <c r="J26" s="329"/>
    </row>
    <row r="27" spans="1:10" s="330" customFormat="1">
      <c r="A27" s="329"/>
      <c r="B27" s="331"/>
      <c r="C27" s="332" t="s">
        <v>424</v>
      </c>
      <c r="D27" s="399">
        <v>1619952000</v>
      </c>
      <c r="E27" s="399">
        <v>1852677416</v>
      </c>
      <c r="F27" s="398">
        <f>+D27+E27</f>
        <v>3472629416</v>
      </c>
      <c r="G27" s="399">
        <v>2615945729</v>
      </c>
      <c r="H27" s="399">
        <v>2548268762</v>
      </c>
      <c r="I27" s="398">
        <f>+F27-G27</f>
        <v>856683687</v>
      </c>
      <c r="J27" s="329"/>
    </row>
    <row r="28" spans="1:10" s="330" customFormat="1">
      <c r="A28" s="329"/>
      <c r="B28" s="331"/>
      <c r="C28" s="332" t="s">
        <v>322</v>
      </c>
      <c r="D28" s="341">
        <v>0</v>
      </c>
      <c r="E28" s="341">
        <v>0</v>
      </c>
      <c r="F28" s="340">
        <f t="shared" si="5"/>
        <v>0</v>
      </c>
      <c r="G28" s="341">
        <v>0</v>
      </c>
      <c r="H28" s="341">
        <v>0</v>
      </c>
      <c r="I28" s="340">
        <f t="shared" si="6"/>
        <v>0</v>
      </c>
      <c r="J28" s="329"/>
    </row>
    <row r="29" spans="1:10" s="330" customFormat="1">
      <c r="A29" s="329"/>
      <c r="B29" s="331"/>
      <c r="C29" s="332" t="s">
        <v>323</v>
      </c>
      <c r="D29" s="341">
        <v>0</v>
      </c>
      <c r="E29" s="341">
        <v>0</v>
      </c>
      <c r="F29" s="340">
        <f t="shared" si="5"/>
        <v>0</v>
      </c>
      <c r="G29" s="341">
        <v>0</v>
      </c>
      <c r="H29" s="341">
        <v>0</v>
      </c>
      <c r="I29" s="340">
        <f t="shared" si="6"/>
        <v>0</v>
      </c>
      <c r="J29" s="329"/>
    </row>
    <row r="30" spans="1:10" s="330" customFormat="1" ht="4.5" customHeight="1">
      <c r="A30" s="329"/>
      <c r="B30" s="331"/>
      <c r="C30" s="332"/>
      <c r="D30" s="341"/>
      <c r="E30" s="341"/>
      <c r="F30" s="341"/>
      <c r="G30" s="341"/>
      <c r="H30" s="341"/>
      <c r="I30" s="341"/>
      <c r="J30" s="329"/>
    </row>
    <row r="31" spans="1:10" s="334" customFormat="1">
      <c r="A31" s="333"/>
      <c r="B31" s="552" t="s">
        <v>324</v>
      </c>
      <c r="C31" s="553"/>
      <c r="D31" s="342">
        <v>0</v>
      </c>
      <c r="E31" s="342">
        <v>0</v>
      </c>
      <c r="F31" s="342">
        <f>+D31+E31</f>
        <v>0</v>
      </c>
      <c r="G31" s="342">
        <v>0</v>
      </c>
      <c r="H31" s="342">
        <v>0</v>
      </c>
      <c r="I31" s="342">
        <f>+F31-G31</f>
        <v>0</v>
      </c>
      <c r="J31" s="333"/>
    </row>
    <row r="32" spans="1:10" s="330" customFormat="1">
      <c r="A32" s="329"/>
      <c r="B32" s="331"/>
      <c r="C32" s="332" t="s">
        <v>325</v>
      </c>
      <c r="D32" s="341">
        <v>0</v>
      </c>
      <c r="E32" s="341">
        <v>0</v>
      </c>
      <c r="F32" s="342">
        <f t="shared" ref="F32:F40" si="7">+D32+E32</f>
        <v>0</v>
      </c>
      <c r="G32" s="341">
        <v>0</v>
      </c>
      <c r="H32" s="341">
        <v>0</v>
      </c>
      <c r="I32" s="342">
        <f t="shared" ref="I32:I40" si="8">+F32-G32</f>
        <v>0</v>
      </c>
      <c r="J32" s="329"/>
    </row>
    <row r="33" spans="1:10" s="330" customFormat="1">
      <c r="A33" s="329"/>
      <c r="B33" s="331"/>
      <c r="C33" s="332" t="s">
        <v>326</v>
      </c>
      <c r="D33" s="341">
        <v>0</v>
      </c>
      <c r="E33" s="341">
        <v>0</v>
      </c>
      <c r="F33" s="342">
        <f t="shared" si="7"/>
        <v>0</v>
      </c>
      <c r="G33" s="341">
        <v>0</v>
      </c>
      <c r="H33" s="341">
        <v>0</v>
      </c>
      <c r="I33" s="342">
        <f t="shared" si="8"/>
        <v>0</v>
      </c>
      <c r="J33" s="329"/>
    </row>
    <row r="34" spans="1:10" s="330" customFormat="1">
      <c r="A34" s="329"/>
      <c r="B34" s="331"/>
      <c r="C34" s="332" t="s">
        <v>327</v>
      </c>
      <c r="D34" s="341">
        <v>0</v>
      </c>
      <c r="E34" s="341">
        <v>0</v>
      </c>
      <c r="F34" s="342">
        <f t="shared" si="7"/>
        <v>0</v>
      </c>
      <c r="G34" s="341">
        <v>0</v>
      </c>
      <c r="H34" s="341">
        <v>0</v>
      </c>
      <c r="I34" s="342">
        <f t="shared" si="8"/>
        <v>0</v>
      </c>
      <c r="J34" s="329"/>
    </row>
    <row r="35" spans="1:10" s="330" customFormat="1">
      <c r="A35" s="329"/>
      <c r="B35" s="331"/>
      <c r="C35" s="332" t="s">
        <v>328</v>
      </c>
      <c r="D35" s="341">
        <v>0</v>
      </c>
      <c r="E35" s="341">
        <v>0</v>
      </c>
      <c r="F35" s="342">
        <f t="shared" si="7"/>
        <v>0</v>
      </c>
      <c r="G35" s="341">
        <v>0</v>
      </c>
      <c r="H35" s="341">
        <v>0</v>
      </c>
      <c r="I35" s="342">
        <f t="shared" si="8"/>
        <v>0</v>
      </c>
      <c r="J35" s="329"/>
    </row>
    <row r="36" spans="1:10" s="330" customFormat="1">
      <c r="A36" s="329"/>
      <c r="B36" s="331"/>
      <c r="C36" s="332" t="s">
        <v>329</v>
      </c>
      <c r="D36" s="341">
        <v>0</v>
      </c>
      <c r="E36" s="341">
        <v>0</v>
      </c>
      <c r="F36" s="342">
        <f t="shared" si="7"/>
        <v>0</v>
      </c>
      <c r="G36" s="341">
        <v>0</v>
      </c>
      <c r="H36" s="341">
        <v>0</v>
      </c>
      <c r="I36" s="342">
        <f t="shared" si="8"/>
        <v>0</v>
      </c>
      <c r="J36" s="329"/>
    </row>
    <row r="37" spans="1:10" s="330" customFormat="1">
      <c r="A37" s="329"/>
      <c r="B37" s="331"/>
      <c r="C37" s="332" t="s">
        <v>330</v>
      </c>
      <c r="D37" s="341">
        <v>0</v>
      </c>
      <c r="E37" s="341">
        <v>0</v>
      </c>
      <c r="F37" s="342">
        <f t="shared" si="7"/>
        <v>0</v>
      </c>
      <c r="G37" s="341">
        <v>0</v>
      </c>
      <c r="H37" s="341">
        <v>0</v>
      </c>
      <c r="I37" s="342">
        <f t="shared" si="8"/>
        <v>0</v>
      </c>
      <c r="J37" s="329"/>
    </row>
    <row r="38" spans="1:10" s="330" customFormat="1">
      <c r="A38" s="329"/>
      <c r="B38" s="331"/>
      <c r="C38" s="332" t="s">
        <v>331</v>
      </c>
      <c r="D38" s="341">
        <v>0</v>
      </c>
      <c r="E38" s="341">
        <v>0</v>
      </c>
      <c r="F38" s="342">
        <f t="shared" si="7"/>
        <v>0</v>
      </c>
      <c r="G38" s="341">
        <v>0</v>
      </c>
      <c r="H38" s="341">
        <v>0</v>
      </c>
      <c r="I38" s="342">
        <f t="shared" si="8"/>
        <v>0</v>
      </c>
      <c r="J38" s="329"/>
    </row>
    <row r="39" spans="1:10" s="330" customFormat="1">
      <c r="A39" s="329"/>
      <c r="B39" s="331"/>
      <c r="C39" s="332" t="s">
        <v>332</v>
      </c>
      <c r="D39" s="341">
        <v>0</v>
      </c>
      <c r="E39" s="341">
        <v>0</v>
      </c>
      <c r="F39" s="342">
        <f t="shared" si="7"/>
        <v>0</v>
      </c>
      <c r="G39" s="341">
        <v>0</v>
      </c>
      <c r="H39" s="341">
        <v>0</v>
      </c>
      <c r="I39" s="342">
        <f t="shared" si="8"/>
        <v>0</v>
      </c>
      <c r="J39" s="329"/>
    </row>
    <row r="40" spans="1:10" s="330" customFormat="1">
      <c r="A40" s="329"/>
      <c r="B40" s="331"/>
      <c r="C40" s="332" t="s">
        <v>333</v>
      </c>
      <c r="D40" s="341">
        <v>0</v>
      </c>
      <c r="E40" s="341">
        <v>0</v>
      </c>
      <c r="F40" s="342">
        <f t="shared" si="7"/>
        <v>0</v>
      </c>
      <c r="G40" s="341">
        <v>0</v>
      </c>
      <c r="H40" s="341">
        <v>0</v>
      </c>
      <c r="I40" s="342">
        <f t="shared" si="8"/>
        <v>0</v>
      </c>
      <c r="J40" s="329"/>
    </row>
    <row r="41" spans="1:10" s="330" customFormat="1">
      <c r="A41" s="329"/>
      <c r="B41" s="331"/>
      <c r="C41" s="332"/>
      <c r="D41" s="341"/>
      <c r="E41" s="341"/>
      <c r="F41" s="341"/>
      <c r="G41" s="341"/>
      <c r="H41" s="341"/>
      <c r="I41" s="341"/>
      <c r="J41" s="329"/>
    </row>
    <row r="42" spans="1:10" s="334" customFormat="1">
      <c r="A42" s="333"/>
      <c r="B42" s="552" t="s">
        <v>334</v>
      </c>
      <c r="C42" s="553"/>
      <c r="D42" s="342">
        <v>0</v>
      </c>
      <c r="E42" s="342">
        <v>0</v>
      </c>
      <c r="F42" s="342">
        <f>+D42+E42</f>
        <v>0</v>
      </c>
      <c r="G42" s="342">
        <v>0</v>
      </c>
      <c r="H42" s="342">
        <v>0</v>
      </c>
      <c r="I42" s="342">
        <f>+F42-G42</f>
        <v>0</v>
      </c>
      <c r="J42" s="333"/>
    </row>
    <row r="43" spans="1:10" s="330" customFormat="1">
      <c r="A43" s="329"/>
      <c r="B43" s="331"/>
      <c r="C43" s="332" t="s">
        <v>335</v>
      </c>
      <c r="D43" s="341">
        <v>0</v>
      </c>
      <c r="E43" s="341">
        <v>0</v>
      </c>
      <c r="F43" s="342">
        <f t="shared" ref="F43:F46" si="9">+D43+E43</f>
        <v>0</v>
      </c>
      <c r="G43" s="341">
        <v>0</v>
      </c>
      <c r="H43" s="341">
        <v>0</v>
      </c>
      <c r="I43" s="342">
        <f t="shared" ref="I43:I46" si="10">+F43-G43</f>
        <v>0</v>
      </c>
      <c r="J43" s="329"/>
    </row>
    <row r="44" spans="1:10" s="330" customFormat="1" ht="22.5">
      <c r="A44" s="329"/>
      <c r="B44" s="331"/>
      <c r="C44" s="332" t="s">
        <v>336</v>
      </c>
      <c r="D44" s="341">
        <v>0</v>
      </c>
      <c r="E44" s="341">
        <v>0</v>
      </c>
      <c r="F44" s="342">
        <f t="shared" si="9"/>
        <v>0</v>
      </c>
      <c r="G44" s="341">
        <v>0</v>
      </c>
      <c r="H44" s="341">
        <v>0</v>
      </c>
      <c r="I44" s="342">
        <f t="shared" si="10"/>
        <v>0</v>
      </c>
      <c r="J44" s="329"/>
    </row>
    <row r="45" spans="1:10" s="330" customFormat="1">
      <c r="A45" s="329"/>
      <c r="B45" s="331"/>
      <c r="C45" s="332" t="s">
        <v>337</v>
      </c>
      <c r="D45" s="341">
        <v>0</v>
      </c>
      <c r="E45" s="341">
        <v>0</v>
      </c>
      <c r="F45" s="342">
        <f t="shared" si="9"/>
        <v>0</v>
      </c>
      <c r="G45" s="341">
        <v>0</v>
      </c>
      <c r="H45" s="341">
        <v>0</v>
      </c>
      <c r="I45" s="342">
        <f t="shared" si="10"/>
        <v>0</v>
      </c>
      <c r="J45" s="329"/>
    </row>
    <row r="46" spans="1:10" s="330" customFormat="1">
      <c r="A46" s="329"/>
      <c r="B46" s="331"/>
      <c r="C46" s="332" t="s">
        <v>338</v>
      </c>
      <c r="D46" s="341">
        <v>0</v>
      </c>
      <c r="E46" s="341">
        <v>0</v>
      </c>
      <c r="F46" s="342">
        <f t="shared" si="9"/>
        <v>0</v>
      </c>
      <c r="G46" s="341">
        <v>0</v>
      </c>
      <c r="H46" s="341">
        <v>0</v>
      </c>
      <c r="I46" s="342">
        <f t="shared" si="10"/>
        <v>0</v>
      </c>
      <c r="J46" s="329"/>
    </row>
    <row r="47" spans="1:10" s="330" customFormat="1">
      <c r="A47" s="329"/>
      <c r="B47" s="335"/>
      <c r="C47" s="336"/>
      <c r="D47" s="343"/>
      <c r="E47" s="343"/>
      <c r="F47" s="343"/>
      <c r="G47" s="343"/>
      <c r="H47" s="343"/>
      <c r="I47" s="343"/>
      <c r="J47" s="329"/>
    </row>
    <row r="48" spans="1:10" s="334" customFormat="1" ht="24" customHeight="1">
      <c r="A48" s="333"/>
      <c r="B48" s="337"/>
      <c r="C48" s="338" t="s">
        <v>251</v>
      </c>
      <c r="D48" s="400">
        <f>+D12+D22+D31+D42</f>
        <v>1619952000</v>
      </c>
      <c r="E48" s="400">
        <f t="shared" ref="E48:I48" si="11">+E12+E22+E31+E42</f>
        <v>1852677416</v>
      </c>
      <c r="F48" s="400">
        <f t="shared" si="11"/>
        <v>3472629416</v>
      </c>
      <c r="G48" s="400">
        <f t="shared" si="11"/>
        <v>2615945729</v>
      </c>
      <c r="H48" s="400">
        <f t="shared" si="11"/>
        <v>2548268762</v>
      </c>
      <c r="I48" s="400">
        <f t="shared" si="11"/>
        <v>856683687</v>
      </c>
      <c r="J48" s="333"/>
    </row>
    <row r="49" spans="2:9">
      <c r="B49" s="541" t="s">
        <v>704</v>
      </c>
      <c r="C49" s="541"/>
      <c r="D49" s="541"/>
      <c r="E49" s="541"/>
      <c r="F49" s="541"/>
      <c r="G49" s="541"/>
      <c r="H49" s="541"/>
      <c r="I49" s="541"/>
    </row>
    <row r="50" spans="2:9">
      <c r="B50" s="541"/>
      <c r="C50" s="541"/>
      <c r="D50" s="541"/>
      <c r="E50" s="541"/>
      <c r="F50" s="541"/>
      <c r="G50" s="541"/>
      <c r="H50" s="541"/>
      <c r="I50" s="541"/>
    </row>
    <row r="51" spans="2:9">
      <c r="B51" s="541"/>
      <c r="C51" s="541"/>
      <c r="D51" s="541"/>
      <c r="E51" s="541"/>
      <c r="F51" s="541"/>
      <c r="G51" s="541"/>
      <c r="H51" s="541"/>
      <c r="I51" s="541"/>
    </row>
  </sheetData>
  <mergeCells count="13">
    <mergeCell ref="B8:C10"/>
    <mergeCell ref="D8:H8"/>
    <mergeCell ref="I8:I9"/>
    <mergeCell ref="B2:I2"/>
    <mergeCell ref="B3:I3"/>
    <mergeCell ref="B4:I4"/>
    <mergeCell ref="B5:I5"/>
    <mergeCell ref="B6:I6"/>
    <mergeCell ref="B49:I51"/>
    <mergeCell ref="B12:C12"/>
    <mergeCell ref="B22:C22"/>
    <mergeCell ref="B31:C31"/>
    <mergeCell ref="B42:C42"/>
  </mergeCells>
  <pageMargins left="0.7" right="0.7" top="0.75" bottom="0.75" header="0.3" footer="0.3"/>
  <pageSetup scale="71" orientation="landscape" r:id="rId1"/>
  <ignoredErrors>
    <ignoredError sqref="F23:F26 F31:F40 F42:F46 F28:F2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6" workbookViewId="0">
      <selection activeCell="D34" sqref="D34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299"/>
      <c r="B1" s="299"/>
      <c r="C1" s="299"/>
      <c r="D1" s="299"/>
      <c r="E1" s="299"/>
      <c r="F1" s="299"/>
      <c r="G1" s="299"/>
      <c r="H1" s="299"/>
      <c r="I1" s="299"/>
      <c r="J1" s="299"/>
    </row>
    <row r="2" spans="1:10">
      <c r="A2" s="299"/>
      <c r="B2" s="517" t="s">
        <v>193</v>
      </c>
      <c r="C2" s="518"/>
      <c r="D2" s="518"/>
      <c r="E2" s="518"/>
      <c r="F2" s="518"/>
      <c r="G2" s="518"/>
      <c r="H2" s="518"/>
      <c r="I2" s="519"/>
      <c r="J2" s="299"/>
    </row>
    <row r="3" spans="1:10">
      <c r="A3" s="299"/>
      <c r="B3" s="517" t="s">
        <v>407</v>
      </c>
      <c r="C3" s="518"/>
      <c r="D3" s="518"/>
      <c r="E3" s="518"/>
      <c r="F3" s="518"/>
      <c r="G3" s="518"/>
      <c r="H3" s="518"/>
      <c r="I3" s="519"/>
      <c r="J3" s="299"/>
    </row>
    <row r="4" spans="1:10">
      <c r="A4" s="299"/>
      <c r="B4" s="520" t="s">
        <v>182</v>
      </c>
      <c r="C4" s="521"/>
      <c r="D4" s="521"/>
      <c r="E4" s="521"/>
      <c r="F4" s="521"/>
      <c r="G4" s="521"/>
      <c r="H4" s="521"/>
      <c r="I4" s="522"/>
      <c r="J4" s="299"/>
    </row>
    <row r="5" spans="1:10">
      <c r="A5" s="299"/>
      <c r="B5" s="523" t="s">
        <v>215</v>
      </c>
      <c r="C5" s="524"/>
      <c r="D5" s="524"/>
      <c r="E5" s="524"/>
      <c r="F5" s="524"/>
      <c r="G5" s="524"/>
      <c r="H5" s="524"/>
      <c r="I5" s="525"/>
      <c r="J5" s="299"/>
    </row>
    <row r="6" spans="1:10">
      <c r="A6" s="299"/>
      <c r="B6" s="299"/>
      <c r="C6" s="299"/>
      <c r="D6" s="299"/>
      <c r="E6" s="299"/>
      <c r="F6" s="299"/>
      <c r="G6" s="299"/>
      <c r="H6" s="299"/>
      <c r="I6" s="299"/>
      <c r="J6" s="299"/>
    </row>
    <row r="7" spans="1:10">
      <c r="A7" s="299"/>
      <c r="B7" s="554" t="s">
        <v>339</v>
      </c>
      <c r="C7" s="554"/>
      <c r="D7" s="554" t="s">
        <v>340</v>
      </c>
      <c r="E7" s="554"/>
      <c r="F7" s="554" t="s">
        <v>341</v>
      </c>
      <c r="G7" s="554"/>
      <c r="H7" s="554" t="s">
        <v>342</v>
      </c>
      <c r="I7" s="554"/>
      <c r="J7" s="299"/>
    </row>
    <row r="8" spans="1:10">
      <c r="A8" s="299"/>
      <c r="B8" s="554"/>
      <c r="C8" s="554"/>
      <c r="D8" s="554" t="s">
        <v>343</v>
      </c>
      <c r="E8" s="554"/>
      <c r="F8" s="554" t="s">
        <v>344</v>
      </c>
      <c r="G8" s="554"/>
      <c r="H8" s="554" t="s">
        <v>345</v>
      </c>
      <c r="I8" s="554"/>
      <c r="J8" s="299"/>
    </row>
    <row r="9" spans="1:10">
      <c r="A9" s="299"/>
      <c r="B9" s="520" t="s">
        <v>346</v>
      </c>
      <c r="C9" s="521"/>
      <c r="D9" s="521"/>
      <c r="E9" s="521"/>
      <c r="F9" s="521"/>
      <c r="G9" s="521"/>
      <c r="H9" s="521"/>
      <c r="I9" s="522"/>
      <c r="J9" s="299"/>
    </row>
    <row r="10" spans="1:10" ht="44.25" customHeight="1">
      <c r="A10" s="299"/>
      <c r="B10" s="558" t="s">
        <v>425</v>
      </c>
      <c r="C10" s="558"/>
      <c r="D10" s="559">
        <v>300000000</v>
      </c>
      <c r="E10" s="559"/>
      <c r="F10" s="559">
        <v>47606000</v>
      </c>
      <c r="G10" s="559"/>
      <c r="H10" s="560">
        <f>+D10-F10</f>
        <v>252394000</v>
      </c>
      <c r="I10" s="561"/>
      <c r="J10" s="299"/>
    </row>
    <row r="11" spans="1:10">
      <c r="A11" s="299"/>
      <c r="B11" s="555"/>
      <c r="C11" s="555"/>
      <c r="D11" s="555"/>
      <c r="E11" s="555"/>
      <c r="F11" s="555"/>
      <c r="G11" s="555"/>
      <c r="H11" s="556"/>
      <c r="I11" s="557"/>
      <c r="J11" s="299"/>
    </row>
    <row r="12" spans="1:10">
      <c r="A12" s="299"/>
      <c r="B12" s="555"/>
      <c r="C12" s="555"/>
      <c r="D12" s="555"/>
      <c r="E12" s="555"/>
      <c r="F12" s="555"/>
      <c r="G12" s="555"/>
      <c r="H12" s="556"/>
      <c r="I12" s="557"/>
      <c r="J12" s="299"/>
    </row>
    <row r="13" spans="1:10">
      <c r="A13" s="299"/>
      <c r="B13" s="555"/>
      <c r="C13" s="555"/>
      <c r="D13" s="555"/>
      <c r="E13" s="555"/>
      <c r="F13" s="555"/>
      <c r="G13" s="555"/>
      <c r="H13" s="556"/>
      <c r="I13" s="557"/>
      <c r="J13" s="299"/>
    </row>
    <row r="14" spans="1:10">
      <c r="A14" s="299"/>
      <c r="B14" s="555"/>
      <c r="C14" s="555"/>
      <c r="D14" s="555"/>
      <c r="E14" s="555"/>
      <c r="F14" s="555"/>
      <c r="G14" s="555"/>
      <c r="H14" s="556"/>
      <c r="I14" s="557"/>
      <c r="J14" s="299"/>
    </row>
    <row r="15" spans="1:10">
      <c r="A15" s="299"/>
      <c r="B15" s="555"/>
      <c r="C15" s="555"/>
      <c r="D15" s="555"/>
      <c r="E15" s="555"/>
      <c r="F15" s="555"/>
      <c r="G15" s="555"/>
      <c r="H15" s="556"/>
      <c r="I15" s="557"/>
      <c r="J15" s="299"/>
    </row>
    <row r="16" spans="1:10">
      <c r="A16" s="299"/>
      <c r="B16" s="555"/>
      <c r="C16" s="555"/>
      <c r="D16" s="555"/>
      <c r="E16" s="555"/>
      <c r="F16" s="555"/>
      <c r="G16" s="555"/>
      <c r="H16" s="556"/>
      <c r="I16" s="557"/>
      <c r="J16" s="299"/>
    </row>
    <row r="17" spans="1:10">
      <c r="A17" s="299"/>
      <c r="B17" s="555"/>
      <c r="C17" s="555"/>
      <c r="D17" s="555"/>
      <c r="E17" s="555"/>
      <c r="F17" s="555"/>
      <c r="G17" s="555"/>
      <c r="H17" s="556"/>
      <c r="I17" s="557"/>
      <c r="J17" s="299"/>
    </row>
    <row r="18" spans="1:10">
      <c r="A18" s="299"/>
      <c r="B18" s="555"/>
      <c r="C18" s="555"/>
      <c r="D18" s="555"/>
      <c r="E18" s="555"/>
      <c r="F18" s="555"/>
      <c r="G18" s="555"/>
      <c r="H18" s="556"/>
      <c r="I18" s="557"/>
      <c r="J18" s="299"/>
    </row>
    <row r="19" spans="1:10">
      <c r="A19" s="299"/>
      <c r="B19" s="555" t="s">
        <v>347</v>
      </c>
      <c r="C19" s="555"/>
      <c r="D19" s="562">
        <f>SUM(D10:E18)</f>
        <v>300000000</v>
      </c>
      <c r="E19" s="562"/>
      <c r="F19" s="562">
        <f>SUM(F10:G18)</f>
        <v>47606000</v>
      </c>
      <c r="G19" s="562"/>
      <c r="H19" s="563">
        <f t="shared" ref="H19" si="0">+D19-F19</f>
        <v>252394000</v>
      </c>
      <c r="I19" s="564"/>
      <c r="J19" s="299"/>
    </row>
    <row r="20" spans="1:10">
      <c r="A20" s="299"/>
      <c r="B20" s="555"/>
      <c r="C20" s="555"/>
      <c r="D20" s="555"/>
      <c r="E20" s="555"/>
      <c r="F20" s="555"/>
      <c r="G20" s="555"/>
      <c r="H20" s="555"/>
      <c r="I20" s="555"/>
      <c r="J20" s="299"/>
    </row>
    <row r="21" spans="1:10">
      <c r="A21" s="299"/>
      <c r="B21" s="520" t="s">
        <v>348</v>
      </c>
      <c r="C21" s="521"/>
      <c r="D21" s="521"/>
      <c r="E21" s="521"/>
      <c r="F21" s="521"/>
      <c r="G21" s="521"/>
      <c r="H21" s="521"/>
      <c r="I21" s="522"/>
      <c r="J21" s="299"/>
    </row>
    <row r="22" spans="1:10">
      <c r="A22" s="299"/>
      <c r="B22" s="555"/>
      <c r="C22" s="555"/>
      <c r="D22" s="555"/>
      <c r="E22" s="555"/>
      <c r="F22" s="555"/>
      <c r="G22" s="555"/>
      <c r="H22" s="555"/>
      <c r="I22" s="555"/>
      <c r="J22" s="299"/>
    </row>
    <row r="23" spans="1:10">
      <c r="A23" s="299"/>
      <c r="B23" s="555"/>
      <c r="C23" s="555"/>
      <c r="D23" s="555"/>
      <c r="E23" s="555"/>
      <c r="F23" s="555"/>
      <c r="G23" s="555"/>
      <c r="H23" s="556"/>
      <c r="I23" s="557"/>
      <c r="J23" s="299"/>
    </row>
    <row r="24" spans="1:10">
      <c r="A24" s="299"/>
      <c r="B24" s="555"/>
      <c r="C24" s="555"/>
      <c r="D24" s="555"/>
      <c r="E24" s="555"/>
      <c r="F24" s="555"/>
      <c r="G24" s="555"/>
      <c r="H24" s="556"/>
      <c r="I24" s="557"/>
      <c r="J24" s="299"/>
    </row>
    <row r="25" spans="1:10">
      <c r="A25" s="299"/>
      <c r="B25" s="555"/>
      <c r="C25" s="555"/>
      <c r="D25" s="555"/>
      <c r="E25" s="555"/>
      <c r="F25" s="555"/>
      <c r="G25" s="555"/>
      <c r="H25" s="556"/>
      <c r="I25" s="557"/>
      <c r="J25" s="299"/>
    </row>
    <row r="26" spans="1:10">
      <c r="A26" s="299"/>
      <c r="B26" s="555"/>
      <c r="C26" s="555"/>
      <c r="D26" s="555"/>
      <c r="E26" s="555"/>
      <c r="F26" s="555"/>
      <c r="G26" s="555"/>
      <c r="H26" s="556"/>
      <c r="I26" s="557"/>
      <c r="J26" s="299"/>
    </row>
    <row r="27" spans="1:10">
      <c r="A27" s="299"/>
      <c r="B27" s="555"/>
      <c r="C27" s="555"/>
      <c r="D27" s="555"/>
      <c r="E27" s="555"/>
      <c r="F27" s="555"/>
      <c r="G27" s="555"/>
      <c r="H27" s="556"/>
      <c r="I27" s="557"/>
      <c r="J27" s="299"/>
    </row>
    <row r="28" spans="1:10">
      <c r="A28" s="299"/>
      <c r="B28" s="555"/>
      <c r="C28" s="555"/>
      <c r="D28" s="555"/>
      <c r="E28" s="555"/>
      <c r="F28" s="555"/>
      <c r="G28" s="555"/>
      <c r="H28" s="556"/>
      <c r="I28" s="557"/>
      <c r="J28" s="299"/>
    </row>
    <row r="29" spans="1:10">
      <c r="A29" s="299"/>
      <c r="B29" s="555"/>
      <c r="C29" s="555"/>
      <c r="D29" s="555"/>
      <c r="E29" s="555"/>
      <c r="F29" s="555"/>
      <c r="G29" s="555"/>
      <c r="H29" s="556"/>
      <c r="I29" s="557"/>
      <c r="J29" s="299"/>
    </row>
    <row r="30" spans="1:10">
      <c r="A30" s="299"/>
      <c r="B30" s="555"/>
      <c r="C30" s="555"/>
      <c r="D30" s="555"/>
      <c r="E30" s="555"/>
      <c r="F30" s="555"/>
      <c r="G30" s="555"/>
      <c r="H30" s="556"/>
      <c r="I30" s="557"/>
      <c r="J30" s="299"/>
    </row>
    <row r="31" spans="1:10">
      <c r="A31" s="299"/>
      <c r="B31" s="555" t="s">
        <v>349</v>
      </c>
      <c r="C31" s="555"/>
      <c r="D31" s="555"/>
      <c r="E31" s="555"/>
      <c r="F31" s="555"/>
      <c r="G31" s="555"/>
      <c r="H31" s="555"/>
      <c r="I31" s="555"/>
      <c r="J31" s="299"/>
    </row>
    <row r="32" spans="1:10">
      <c r="A32" s="299"/>
      <c r="B32" s="555"/>
      <c r="C32" s="555"/>
      <c r="D32" s="555"/>
      <c r="E32" s="555"/>
      <c r="F32" s="555"/>
      <c r="G32" s="555"/>
      <c r="H32" s="555"/>
      <c r="I32" s="555"/>
      <c r="J32" s="299"/>
    </row>
    <row r="33" spans="1:10">
      <c r="A33" s="299"/>
      <c r="B33" s="556" t="s">
        <v>138</v>
      </c>
      <c r="C33" s="557"/>
      <c r="D33" s="563">
        <f>+D19+D31</f>
        <v>300000000</v>
      </c>
      <c r="E33" s="564"/>
      <c r="F33" s="563">
        <f>+F19+F31</f>
        <v>47606000</v>
      </c>
      <c r="G33" s="564"/>
      <c r="H33" s="563">
        <f>+H19+H31</f>
        <v>252394000</v>
      </c>
      <c r="I33" s="564"/>
      <c r="J33" s="299"/>
    </row>
    <row r="34" spans="1:10">
      <c r="A34" s="299"/>
      <c r="B34" s="299"/>
      <c r="C34" s="299"/>
      <c r="D34" s="299"/>
      <c r="E34" s="299"/>
      <c r="F34" s="299"/>
      <c r="G34" s="299"/>
      <c r="H34" s="299"/>
      <c r="I34" s="299"/>
      <c r="J34" s="299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4" workbookViewId="0">
      <selection activeCell="C35" sqref="A1:C35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44" customFormat="1" ht="12.75">
      <c r="A1" s="568" t="s">
        <v>193</v>
      </c>
      <c r="B1" s="569"/>
      <c r="C1" s="570"/>
    </row>
    <row r="2" spans="1:3" s="344" customFormat="1" ht="12.75">
      <c r="A2" s="517" t="s">
        <v>407</v>
      </c>
      <c r="B2" s="518"/>
      <c r="C2" s="518"/>
    </row>
    <row r="3" spans="1:3" s="344" customFormat="1" ht="12.75">
      <c r="A3" s="571" t="s">
        <v>350</v>
      </c>
      <c r="B3" s="572"/>
      <c r="C3" s="573"/>
    </row>
    <row r="4" spans="1:3" s="344" customFormat="1" ht="12.75">
      <c r="A4" s="574" t="s">
        <v>215</v>
      </c>
      <c r="B4" s="575"/>
      <c r="C4" s="576"/>
    </row>
    <row r="5" spans="1:3">
      <c r="A5" s="299"/>
      <c r="B5" s="299"/>
    </row>
    <row r="6" spans="1:3">
      <c r="A6" s="345" t="s">
        <v>339</v>
      </c>
      <c r="B6" s="345" t="s">
        <v>222</v>
      </c>
      <c r="C6" s="345" t="s">
        <v>248</v>
      </c>
    </row>
    <row r="7" spans="1:3" s="344" customFormat="1" ht="12.75">
      <c r="A7" s="577" t="s">
        <v>346</v>
      </c>
      <c r="B7" s="578"/>
      <c r="C7" s="579"/>
    </row>
    <row r="8" spans="1:3" s="344" customFormat="1" ht="40.5" customHeight="1">
      <c r="A8" s="401" t="s">
        <v>425</v>
      </c>
      <c r="B8" s="403">
        <v>13907691</v>
      </c>
      <c r="C8" s="404">
        <v>13907691</v>
      </c>
    </row>
    <row r="9" spans="1:3" s="344" customFormat="1" ht="12.75">
      <c r="A9" s="346"/>
      <c r="B9" s="346"/>
      <c r="C9" s="347"/>
    </row>
    <row r="10" spans="1:3" s="344" customFormat="1" ht="12.75">
      <c r="A10" s="346"/>
      <c r="B10" s="346"/>
      <c r="C10" s="347"/>
    </row>
    <row r="11" spans="1:3" s="344" customFormat="1" ht="12.75">
      <c r="A11" s="346"/>
      <c r="B11" s="346"/>
      <c r="C11" s="347"/>
    </row>
    <row r="12" spans="1:3" s="344" customFormat="1" ht="12.75">
      <c r="A12" s="346"/>
      <c r="B12" s="346"/>
      <c r="C12" s="347"/>
    </row>
    <row r="13" spans="1:3" s="344" customFormat="1" ht="12.75">
      <c r="A13" s="346"/>
      <c r="B13" s="346"/>
      <c r="C13" s="347"/>
    </row>
    <row r="14" spans="1:3" s="344" customFormat="1" ht="12.75">
      <c r="A14" s="346"/>
      <c r="B14" s="346"/>
      <c r="C14" s="347"/>
    </row>
    <row r="15" spans="1:3" s="344" customFormat="1" ht="12.75">
      <c r="A15" s="346"/>
      <c r="B15" s="346"/>
      <c r="C15" s="347"/>
    </row>
    <row r="16" spans="1:3" s="344" customFormat="1" ht="12.75">
      <c r="A16" s="346"/>
      <c r="B16" s="346"/>
      <c r="C16" s="347"/>
    </row>
    <row r="17" spans="1:3" s="344" customFormat="1" ht="12.75">
      <c r="A17" s="346"/>
      <c r="B17" s="346"/>
      <c r="C17" s="347"/>
    </row>
    <row r="18" spans="1:3" s="344" customFormat="1" ht="12.75">
      <c r="A18" s="348" t="s">
        <v>351</v>
      </c>
      <c r="B18" s="402">
        <f>SUM(B8:B17)</f>
        <v>13907691</v>
      </c>
      <c r="C18" s="402">
        <f>SUM(C8:C17)</f>
        <v>13907691</v>
      </c>
    </row>
    <row r="19" spans="1:3" s="344" customFormat="1" ht="12.75">
      <c r="A19" s="346"/>
      <c r="B19" s="346"/>
      <c r="C19" s="347"/>
    </row>
    <row r="20" spans="1:3" s="344" customFormat="1" ht="12.75">
      <c r="A20" s="565" t="s">
        <v>348</v>
      </c>
      <c r="B20" s="566"/>
      <c r="C20" s="567"/>
    </row>
    <row r="21" spans="1:3" s="344" customFormat="1" ht="12.75">
      <c r="A21" s="346"/>
      <c r="B21" s="346"/>
      <c r="C21" s="347"/>
    </row>
    <row r="22" spans="1:3" s="344" customFormat="1" ht="12.75">
      <c r="A22" s="346"/>
      <c r="B22" s="346"/>
      <c r="C22" s="347"/>
    </row>
    <row r="23" spans="1:3" s="344" customFormat="1" ht="12.75">
      <c r="A23" s="346"/>
      <c r="B23" s="346"/>
      <c r="C23" s="347"/>
    </row>
    <row r="24" spans="1:3" s="344" customFormat="1" ht="12.75">
      <c r="A24" s="346"/>
      <c r="B24" s="346"/>
      <c r="C24" s="347"/>
    </row>
    <row r="25" spans="1:3" s="344" customFormat="1" ht="12.75">
      <c r="A25" s="346"/>
      <c r="B25" s="346"/>
      <c r="C25" s="347"/>
    </row>
    <row r="26" spans="1:3" s="344" customFormat="1" ht="12.75">
      <c r="A26" s="346"/>
      <c r="B26" s="346"/>
      <c r="C26" s="347"/>
    </row>
    <row r="27" spans="1:3" s="344" customFormat="1" ht="12.75">
      <c r="A27" s="346"/>
      <c r="B27" s="346"/>
      <c r="C27" s="347"/>
    </row>
    <row r="28" spans="1:3" s="344" customFormat="1" ht="12.75">
      <c r="A28" s="346"/>
      <c r="B28" s="346"/>
      <c r="C28" s="347"/>
    </row>
    <row r="29" spans="1:3" s="344" customFormat="1" ht="12.75">
      <c r="A29" s="346"/>
      <c r="B29" s="346"/>
      <c r="C29" s="347"/>
    </row>
    <row r="30" spans="1:3" s="344" customFormat="1" ht="12.75">
      <c r="A30" s="346"/>
      <c r="B30" s="346"/>
      <c r="C30" s="347"/>
    </row>
    <row r="31" spans="1:3" s="344" customFormat="1" ht="12.75">
      <c r="A31" s="346"/>
      <c r="B31" s="346"/>
      <c r="C31" s="347"/>
    </row>
    <row r="32" spans="1:3" s="344" customFormat="1" ht="12.75">
      <c r="A32" s="346"/>
      <c r="B32" s="346"/>
      <c r="C32" s="347"/>
    </row>
    <row r="33" spans="1:3" s="344" customFormat="1" ht="12.75">
      <c r="A33" s="348" t="s">
        <v>352</v>
      </c>
      <c r="B33" s="346">
        <f>SUM(B21:B32)</f>
        <v>0</v>
      </c>
      <c r="C33" s="346">
        <f>SUM(C21:C32)</f>
        <v>0</v>
      </c>
    </row>
    <row r="34" spans="1:3" s="344" customFormat="1" ht="12.75">
      <c r="A34" s="346"/>
      <c r="B34" s="346"/>
      <c r="C34" s="347"/>
    </row>
    <row r="35" spans="1:3" s="344" customFormat="1" ht="12.75">
      <c r="A35" s="348" t="s">
        <v>138</v>
      </c>
      <c r="B35" s="405">
        <f>+B18+B33</f>
        <v>13907691</v>
      </c>
      <c r="C35" s="405">
        <f>+C18+C33</f>
        <v>13907691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opLeftCell="A37" workbookViewId="0">
      <selection activeCell="G51" sqref="G51"/>
    </sheetView>
  </sheetViews>
  <sheetFormatPr baseColWidth="10" defaultRowHeight="15"/>
  <cols>
    <col min="1" max="1" width="2.140625" style="299" customWidth="1"/>
    <col min="2" max="3" width="3.7109375" style="262" customWidth="1"/>
    <col min="4" max="4" width="65.7109375" style="262" customWidth="1"/>
    <col min="5" max="5" width="12.7109375" style="262" customWidth="1"/>
    <col min="6" max="6" width="14.28515625" style="262" customWidth="1"/>
    <col min="7" max="8" width="12.7109375" style="262" customWidth="1"/>
    <col min="9" max="9" width="11.42578125" style="262" customWidth="1"/>
    <col min="10" max="10" width="12.85546875" style="262" customWidth="1"/>
    <col min="11" max="11" width="3.140625" style="299" customWidth="1"/>
  </cols>
  <sheetData>
    <row r="1" spans="2:10" s="299" customFormat="1" ht="6.75" customHeight="1">
      <c r="B1" s="261"/>
      <c r="C1" s="261"/>
      <c r="D1" s="261"/>
      <c r="E1" s="261"/>
      <c r="F1" s="261"/>
      <c r="G1" s="261"/>
      <c r="H1" s="261"/>
      <c r="I1" s="261"/>
    </row>
    <row r="2" spans="2:10">
      <c r="B2" s="517" t="s">
        <v>193</v>
      </c>
      <c r="C2" s="518"/>
      <c r="D2" s="518"/>
      <c r="E2" s="518"/>
      <c r="F2" s="518"/>
      <c r="G2" s="518"/>
      <c r="H2" s="518"/>
      <c r="I2" s="518"/>
      <c r="J2" s="519"/>
    </row>
    <row r="3" spans="2:10">
      <c r="B3" s="517" t="s">
        <v>407</v>
      </c>
      <c r="C3" s="518"/>
      <c r="D3" s="518"/>
      <c r="E3" s="518"/>
      <c r="F3" s="518"/>
      <c r="G3" s="518"/>
      <c r="H3" s="518"/>
      <c r="I3" s="518"/>
      <c r="J3" s="518"/>
    </row>
    <row r="4" spans="2:10">
      <c r="B4" s="520" t="s">
        <v>353</v>
      </c>
      <c r="C4" s="521"/>
      <c r="D4" s="521"/>
      <c r="E4" s="521"/>
      <c r="F4" s="521"/>
      <c r="G4" s="521"/>
      <c r="H4" s="521"/>
      <c r="I4" s="521"/>
      <c r="J4" s="522"/>
    </row>
    <row r="5" spans="2:10">
      <c r="B5" s="523" t="s">
        <v>308</v>
      </c>
      <c r="C5" s="524"/>
      <c r="D5" s="524"/>
      <c r="E5" s="524"/>
      <c r="F5" s="524"/>
      <c r="G5" s="524"/>
      <c r="H5" s="524"/>
      <c r="I5" s="524"/>
      <c r="J5" s="525"/>
    </row>
    <row r="6" spans="2:10" s="299" customFormat="1" ht="2.25" customHeight="1">
      <c r="B6" s="349"/>
      <c r="C6" s="349"/>
      <c r="D6" s="349"/>
      <c r="E6" s="349"/>
      <c r="F6" s="349"/>
      <c r="G6" s="349"/>
      <c r="H6" s="349"/>
      <c r="I6" s="349"/>
      <c r="J6" s="349"/>
    </row>
    <row r="7" spans="2:10">
      <c r="B7" s="544" t="s">
        <v>76</v>
      </c>
      <c r="C7" s="585"/>
      <c r="D7" s="545"/>
      <c r="E7" s="543" t="s">
        <v>253</v>
      </c>
      <c r="F7" s="543"/>
      <c r="G7" s="543"/>
      <c r="H7" s="543"/>
      <c r="I7" s="543"/>
      <c r="J7" s="543" t="s">
        <v>245</v>
      </c>
    </row>
    <row r="8" spans="2:10" ht="22.5">
      <c r="B8" s="546"/>
      <c r="C8" s="586"/>
      <c r="D8" s="547"/>
      <c r="E8" s="300" t="s">
        <v>246</v>
      </c>
      <c r="F8" s="300" t="s">
        <v>247</v>
      </c>
      <c r="G8" s="300" t="s">
        <v>221</v>
      </c>
      <c r="H8" s="300" t="s">
        <v>222</v>
      </c>
      <c r="I8" s="300" t="s">
        <v>248</v>
      </c>
      <c r="J8" s="543"/>
    </row>
    <row r="9" spans="2:10" ht="15.75" customHeight="1">
      <c r="B9" s="548"/>
      <c r="C9" s="587"/>
      <c r="D9" s="549"/>
      <c r="E9" s="300">
        <v>1</v>
      </c>
      <c r="F9" s="300">
        <v>2</v>
      </c>
      <c r="G9" s="300" t="s">
        <v>249</v>
      </c>
      <c r="H9" s="300">
        <v>4</v>
      </c>
      <c r="I9" s="300">
        <v>5</v>
      </c>
      <c r="J9" s="300" t="s">
        <v>250</v>
      </c>
    </row>
    <row r="10" spans="2:10" ht="15" customHeight="1">
      <c r="B10" s="580" t="s">
        <v>354</v>
      </c>
      <c r="C10" s="581"/>
      <c r="D10" s="582"/>
      <c r="E10" s="354"/>
      <c r="F10" s="322"/>
      <c r="G10" s="322"/>
      <c r="H10" s="322"/>
      <c r="I10" s="322"/>
      <c r="J10" s="322"/>
    </row>
    <row r="11" spans="2:10">
      <c r="B11" s="301"/>
      <c r="C11" s="583" t="s">
        <v>355</v>
      </c>
      <c r="D11" s="584"/>
      <c r="E11" s="414">
        <f>+E12+E13</f>
        <v>1619952000</v>
      </c>
      <c r="F11" s="414">
        <f>+F12+F13</f>
        <v>1852677416</v>
      </c>
      <c r="G11" s="383">
        <f>+E11+F11</f>
        <v>3472629416</v>
      </c>
      <c r="H11" s="414">
        <f t="shared" ref="H11:I11" si="0">+H12+H13</f>
        <v>2615945729</v>
      </c>
      <c r="I11" s="414">
        <f t="shared" si="0"/>
        <v>2548268762</v>
      </c>
      <c r="J11" s="383">
        <f>+G11-H11</f>
        <v>856683687</v>
      </c>
    </row>
    <row r="12" spans="2:10">
      <c r="B12" s="301"/>
      <c r="C12" s="350"/>
      <c r="D12" s="302" t="s">
        <v>356</v>
      </c>
      <c r="E12" s="354"/>
      <c r="F12" s="322"/>
      <c r="G12" s="322">
        <f t="shared" ref="G12:G39" si="1">+E12+F12</f>
        <v>0</v>
      </c>
      <c r="H12" s="322"/>
      <c r="I12" s="322"/>
      <c r="J12" s="322">
        <f t="shared" ref="J12:J39" si="2">+G12-H12</f>
        <v>0</v>
      </c>
    </row>
    <row r="13" spans="2:10">
      <c r="B13" s="301"/>
      <c r="C13" s="350"/>
      <c r="D13" s="302" t="s">
        <v>686</v>
      </c>
      <c r="E13" s="414">
        <v>1619952000</v>
      </c>
      <c r="F13" s="383">
        <v>1852677416</v>
      </c>
      <c r="G13" s="383">
        <f t="shared" si="1"/>
        <v>3472629416</v>
      </c>
      <c r="H13" s="383">
        <v>2615945729</v>
      </c>
      <c r="I13" s="383">
        <v>2548268762</v>
      </c>
      <c r="J13" s="383">
        <f t="shared" si="2"/>
        <v>856683687</v>
      </c>
    </row>
    <row r="14" spans="2:10">
      <c r="B14" s="301"/>
      <c r="C14" s="583" t="s">
        <v>357</v>
      </c>
      <c r="D14" s="584"/>
      <c r="E14" s="354">
        <f>SUM(E15:E22)</f>
        <v>0</v>
      </c>
      <c r="F14" s="354">
        <f>SUM(F15:F22)</f>
        <v>0</v>
      </c>
      <c r="G14" s="322">
        <f t="shared" si="1"/>
        <v>0</v>
      </c>
      <c r="H14" s="354">
        <f t="shared" ref="H14:I14" si="3">SUM(H15:H22)</f>
        <v>0</v>
      </c>
      <c r="I14" s="354">
        <f t="shared" si="3"/>
        <v>0</v>
      </c>
      <c r="J14" s="322">
        <f t="shared" si="2"/>
        <v>0</v>
      </c>
    </row>
    <row r="15" spans="2:10">
      <c r="B15" s="301"/>
      <c r="C15" s="350"/>
      <c r="D15" s="302" t="s">
        <v>358</v>
      </c>
      <c r="E15" s="354">
        <v>0</v>
      </c>
      <c r="F15" s="322">
        <v>0</v>
      </c>
      <c r="G15" s="322">
        <f t="shared" si="1"/>
        <v>0</v>
      </c>
      <c r="H15" s="322">
        <v>0</v>
      </c>
      <c r="I15" s="322">
        <v>0</v>
      </c>
      <c r="J15" s="322">
        <f t="shared" si="2"/>
        <v>0</v>
      </c>
    </row>
    <row r="16" spans="2:10">
      <c r="B16" s="301"/>
      <c r="C16" s="350"/>
      <c r="D16" s="302" t="s">
        <v>359</v>
      </c>
      <c r="E16" s="354">
        <v>0</v>
      </c>
      <c r="F16" s="322">
        <v>0</v>
      </c>
      <c r="G16" s="322">
        <f t="shared" si="1"/>
        <v>0</v>
      </c>
      <c r="H16" s="322">
        <v>0</v>
      </c>
      <c r="I16" s="322">
        <v>0</v>
      </c>
      <c r="J16" s="322">
        <f t="shared" si="2"/>
        <v>0</v>
      </c>
    </row>
    <row r="17" spans="2:10">
      <c r="B17" s="301"/>
      <c r="C17" s="350"/>
      <c r="D17" s="302" t="s">
        <v>360</v>
      </c>
      <c r="E17" s="354">
        <v>0</v>
      </c>
      <c r="F17" s="322">
        <v>0</v>
      </c>
      <c r="G17" s="322">
        <f t="shared" si="1"/>
        <v>0</v>
      </c>
      <c r="H17" s="322">
        <v>0</v>
      </c>
      <c r="I17" s="322">
        <v>0</v>
      </c>
      <c r="J17" s="322">
        <f t="shared" si="2"/>
        <v>0</v>
      </c>
    </row>
    <row r="18" spans="2:10">
      <c r="B18" s="301"/>
      <c r="C18" s="350"/>
      <c r="D18" s="302" t="s">
        <v>361</v>
      </c>
      <c r="E18" s="354">
        <v>0</v>
      </c>
      <c r="F18" s="322">
        <v>0</v>
      </c>
      <c r="G18" s="322">
        <f t="shared" si="1"/>
        <v>0</v>
      </c>
      <c r="H18" s="322">
        <v>0</v>
      </c>
      <c r="I18" s="322">
        <v>0</v>
      </c>
      <c r="J18" s="322">
        <f t="shared" si="2"/>
        <v>0</v>
      </c>
    </row>
    <row r="19" spans="2:10">
      <c r="B19" s="301"/>
      <c r="C19" s="350"/>
      <c r="D19" s="302" t="s">
        <v>362</v>
      </c>
      <c r="E19" s="354">
        <v>0</v>
      </c>
      <c r="F19" s="322">
        <v>0</v>
      </c>
      <c r="G19" s="322">
        <f t="shared" si="1"/>
        <v>0</v>
      </c>
      <c r="H19" s="322">
        <v>0</v>
      </c>
      <c r="I19" s="322">
        <v>0</v>
      </c>
      <c r="J19" s="322">
        <f t="shared" si="2"/>
        <v>0</v>
      </c>
    </row>
    <row r="20" spans="2:10">
      <c r="B20" s="301"/>
      <c r="C20" s="350"/>
      <c r="D20" s="302" t="s">
        <v>363</v>
      </c>
      <c r="E20" s="354">
        <v>0</v>
      </c>
      <c r="F20" s="322">
        <v>0</v>
      </c>
      <c r="G20" s="322">
        <f t="shared" si="1"/>
        <v>0</v>
      </c>
      <c r="H20" s="322">
        <v>0</v>
      </c>
      <c r="I20" s="322">
        <v>0</v>
      </c>
      <c r="J20" s="322">
        <f t="shared" si="2"/>
        <v>0</v>
      </c>
    </row>
    <row r="21" spans="2:10">
      <c r="B21" s="301"/>
      <c r="C21" s="350"/>
      <c r="D21" s="302" t="s">
        <v>364</v>
      </c>
      <c r="E21" s="354">
        <v>0</v>
      </c>
      <c r="F21" s="322">
        <v>0</v>
      </c>
      <c r="G21" s="322">
        <f t="shared" si="1"/>
        <v>0</v>
      </c>
      <c r="H21" s="322">
        <v>0</v>
      </c>
      <c r="I21" s="322">
        <v>0</v>
      </c>
      <c r="J21" s="322">
        <f t="shared" si="2"/>
        <v>0</v>
      </c>
    </row>
    <row r="22" spans="2:10">
      <c r="B22" s="301"/>
      <c r="C22" s="350"/>
      <c r="D22" s="302" t="s">
        <v>365</v>
      </c>
      <c r="E22" s="354">
        <v>0</v>
      </c>
      <c r="F22" s="322">
        <v>0</v>
      </c>
      <c r="G22" s="322">
        <f t="shared" si="1"/>
        <v>0</v>
      </c>
      <c r="H22" s="322">
        <v>0</v>
      </c>
      <c r="I22" s="322">
        <v>0</v>
      </c>
      <c r="J22" s="322">
        <f t="shared" si="2"/>
        <v>0</v>
      </c>
    </row>
    <row r="23" spans="2:10">
      <c r="B23" s="301"/>
      <c r="C23" s="583" t="s">
        <v>366</v>
      </c>
      <c r="D23" s="584"/>
      <c r="E23" s="354">
        <f>SUM(E24:E26)</f>
        <v>0</v>
      </c>
      <c r="F23" s="354">
        <f>SUM(F24:F26)</f>
        <v>0</v>
      </c>
      <c r="G23" s="322">
        <f t="shared" si="1"/>
        <v>0</v>
      </c>
      <c r="H23" s="354">
        <f t="shared" ref="H23:I23" si="4">SUM(H24:H26)</f>
        <v>0</v>
      </c>
      <c r="I23" s="354">
        <f t="shared" si="4"/>
        <v>0</v>
      </c>
      <c r="J23" s="322">
        <f t="shared" si="2"/>
        <v>0</v>
      </c>
    </row>
    <row r="24" spans="2:10">
      <c r="B24" s="301"/>
      <c r="C24" s="350"/>
      <c r="D24" s="302" t="s">
        <v>367</v>
      </c>
      <c r="E24" s="354">
        <v>0</v>
      </c>
      <c r="F24" s="322">
        <v>0</v>
      </c>
      <c r="G24" s="322">
        <f t="shared" si="1"/>
        <v>0</v>
      </c>
      <c r="H24" s="322">
        <v>0</v>
      </c>
      <c r="I24" s="322">
        <v>0</v>
      </c>
      <c r="J24" s="322">
        <f t="shared" si="2"/>
        <v>0</v>
      </c>
    </row>
    <row r="25" spans="2:10">
      <c r="B25" s="301"/>
      <c r="C25" s="350"/>
      <c r="D25" s="302" t="s">
        <v>368</v>
      </c>
      <c r="E25" s="354">
        <v>0</v>
      </c>
      <c r="F25" s="322">
        <v>0</v>
      </c>
      <c r="G25" s="322">
        <f t="shared" si="1"/>
        <v>0</v>
      </c>
      <c r="H25" s="322">
        <v>0</v>
      </c>
      <c r="I25" s="322">
        <v>0</v>
      </c>
      <c r="J25" s="322">
        <f t="shared" si="2"/>
        <v>0</v>
      </c>
    </row>
    <row r="26" spans="2:10">
      <c r="B26" s="301"/>
      <c r="C26" s="350"/>
      <c r="D26" s="302" t="s">
        <v>369</v>
      </c>
      <c r="E26" s="354">
        <v>0</v>
      </c>
      <c r="F26" s="322">
        <v>0</v>
      </c>
      <c r="G26" s="322">
        <f t="shared" si="1"/>
        <v>0</v>
      </c>
      <c r="H26" s="322">
        <v>0</v>
      </c>
      <c r="I26" s="322">
        <v>0</v>
      </c>
      <c r="J26" s="322">
        <f t="shared" si="2"/>
        <v>0</v>
      </c>
    </row>
    <row r="27" spans="2:10">
      <c r="B27" s="301"/>
      <c r="C27" s="583" t="s">
        <v>370</v>
      </c>
      <c r="D27" s="584"/>
      <c r="E27" s="354">
        <v>0</v>
      </c>
      <c r="F27" s="354">
        <v>0</v>
      </c>
      <c r="G27" s="322">
        <f t="shared" si="1"/>
        <v>0</v>
      </c>
      <c r="H27" s="354">
        <v>0</v>
      </c>
      <c r="I27" s="354">
        <v>0</v>
      </c>
      <c r="J27" s="322">
        <f t="shared" si="2"/>
        <v>0</v>
      </c>
    </row>
    <row r="28" spans="2:10">
      <c r="B28" s="301"/>
      <c r="C28" s="350"/>
      <c r="D28" s="302" t="s">
        <v>371</v>
      </c>
      <c r="E28" s="354">
        <v>0</v>
      </c>
      <c r="F28" s="322">
        <v>0</v>
      </c>
      <c r="G28" s="322">
        <f t="shared" si="1"/>
        <v>0</v>
      </c>
      <c r="H28" s="322">
        <v>0</v>
      </c>
      <c r="I28" s="322">
        <v>0</v>
      </c>
      <c r="J28" s="322">
        <f t="shared" si="2"/>
        <v>0</v>
      </c>
    </row>
    <row r="29" spans="2:10">
      <c r="B29" s="301"/>
      <c r="C29" s="350"/>
      <c r="D29" s="302" t="s">
        <v>372</v>
      </c>
      <c r="E29" s="354">
        <v>0</v>
      </c>
      <c r="F29" s="322">
        <v>0</v>
      </c>
      <c r="G29" s="322">
        <f t="shared" si="1"/>
        <v>0</v>
      </c>
      <c r="H29" s="322">
        <v>0</v>
      </c>
      <c r="I29" s="322">
        <v>0</v>
      </c>
      <c r="J29" s="322">
        <f t="shared" si="2"/>
        <v>0</v>
      </c>
    </row>
    <row r="30" spans="2:10">
      <c r="B30" s="301"/>
      <c r="C30" s="583" t="s">
        <v>373</v>
      </c>
      <c r="D30" s="584"/>
      <c r="E30" s="354">
        <v>0</v>
      </c>
      <c r="F30" s="354">
        <v>0</v>
      </c>
      <c r="G30" s="322">
        <f t="shared" si="1"/>
        <v>0</v>
      </c>
      <c r="H30" s="354">
        <v>0</v>
      </c>
      <c r="I30" s="354">
        <v>0</v>
      </c>
      <c r="J30" s="322">
        <f t="shared" si="2"/>
        <v>0</v>
      </c>
    </row>
    <row r="31" spans="2:10">
      <c r="B31" s="301"/>
      <c r="C31" s="350"/>
      <c r="D31" s="302" t="s">
        <v>374</v>
      </c>
      <c r="E31" s="354">
        <v>0</v>
      </c>
      <c r="F31" s="322">
        <v>0</v>
      </c>
      <c r="G31" s="322">
        <f t="shared" si="1"/>
        <v>0</v>
      </c>
      <c r="H31" s="322">
        <v>0</v>
      </c>
      <c r="I31" s="322">
        <v>0</v>
      </c>
      <c r="J31" s="322">
        <f t="shared" si="2"/>
        <v>0</v>
      </c>
    </row>
    <row r="32" spans="2:10">
      <c r="B32" s="301"/>
      <c r="C32" s="350"/>
      <c r="D32" s="302" t="s">
        <v>375</v>
      </c>
      <c r="E32" s="354">
        <v>0</v>
      </c>
      <c r="F32" s="322">
        <v>0</v>
      </c>
      <c r="G32" s="322">
        <f t="shared" si="1"/>
        <v>0</v>
      </c>
      <c r="H32" s="322">
        <v>0</v>
      </c>
      <c r="I32" s="322">
        <v>0</v>
      </c>
      <c r="J32" s="322">
        <f t="shared" si="2"/>
        <v>0</v>
      </c>
    </row>
    <row r="33" spans="1:11">
      <c r="B33" s="301"/>
      <c r="C33" s="350"/>
      <c r="D33" s="302" t="s">
        <v>376</v>
      </c>
      <c r="E33" s="354">
        <v>0</v>
      </c>
      <c r="F33" s="322">
        <v>0</v>
      </c>
      <c r="G33" s="322">
        <f t="shared" si="1"/>
        <v>0</v>
      </c>
      <c r="H33" s="322">
        <v>0</v>
      </c>
      <c r="I33" s="322">
        <v>0</v>
      </c>
      <c r="J33" s="322">
        <f t="shared" si="2"/>
        <v>0</v>
      </c>
    </row>
    <row r="34" spans="1:11">
      <c r="B34" s="301"/>
      <c r="C34" s="350"/>
      <c r="D34" s="302" t="s">
        <v>377</v>
      </c>
      <c r="E34" s="354">
        <v>0</v>
      </c>
      <c r="F34" s="322">
        <v>0</v>
      </c>
      <c r="G34" s="322">
        <f t="shared" si="1"/>
        <v>0</v>
      </c>
      <c r="H34" s="322">
        <v>0</v>
      </c>
      <c r="I34" s="322">
        <v>0</v>
      </c>
      <c r="J34" s="322">
        <f t="shared" si="2"/>
        <v>0</v>
      </c>
    </row>
    <row r="35" spans="1:11">
      <c r="B35" s="301"/>
      <c r="C35" s="583" t="s">
        <v>378</v>
      </c>
      <c r="D35" s="584"/>
      <c r="E35" s="354">
        <v>0</v>
      </c>
      <c r="F35" s="354">
        <v>0</v>
      </c>
      <c r="G35" s="322">
        <f t="shared" si="1"/>
        <v>0</v>
      </c>
      <c r="H35" s="354">
        <v>0</v>
      </c>
      <c r="I35" s="354">
        <v>0</v>
      </c>
      <c r="J35" s="322">
        <f t="shared" si="2"/>
        <v>0</v>
      </c>
    </row>
    <row r="36" spans="1:11">
      <c r="B36" s="301"/>
      <c r="C36" s="350"/>
      <c r="D36" s="302" t="s">
        <v>379</v>
      </c>
      <c r="E36" s="354">
        <v>0</v>
      </c>
      <c r="F36" s="322">
        <v>0</v>
      </c>
      <c r="G36" s="322">
        <f t="shared" si="1"/>
        <v>0</v>
      </c>
      <c r="H36" s="322">
        <v>0</v>
      </c>
      <c r="I36" s="322">
        <v>0</v>
      </c>
      <c r="J36" s="322">
        <f t="shared" si="2"/>
        <v>0</v>
      </c>
    </row>
    <row r="37" spans="1:11" ht="15" customHeight="1">
      <c r="B37" s="580" t="s">
        <v>380</v>
      </c>
      <c r="C37" s="581"/>
      <c r="D37" s="582"/>
      <c r="E37" s="354">
        <v>0</v>
      </c>
      <c r="F37" s="322">
        <v>0</v>
      </c>
      <c r="G37" s="322">
        <f t="shared" si="1"/>
        <v>0</v>
      </c>
      <c r="H37" s="322">
        <v>0</v>
      </c>
      <c r="I37" s="322">
        <v>0</v>
      </c>
      <c r="J37" s="322">
        <f t="shared" si="2"/>
        <v>0</v>
      </c>
    </row>
    <row r="38" spans="1:11" ht="15" customHeight="1">
      <c r="B38" s="580" t="s">
        <v>381</v>
      </c>
      <c r="C38" s="581"/>
      <c r="D38" s="582"/>
      <c r="E38" s="354">
        <v>0</v>
      </c>
      <c r="F38" s="322">
        <v>0</v>
      </c>
      <c r="G38" s="322">
        <f t="shared" si="1"/>
        <v>0</v>
      </c>
      <c r="H38" s="322">
        <v>0</v>
      </c>
      <c r="I38" s="322">
        <v>0</v>
      </c>
      <c r="J38" s="322">
        <f t="shared" si="2"/>
        <v>0</v>
      </c>
    </row>
    <row r="39" spans="1:11" ht="15.75" customHeight="1">
      <c r="B39" s="580" t="s">
        <v>382</v>
      </c>
      <c r="C39" s="581"/>
      <c r="D39" s="582"/>
      <c r="E39" s="354">
        <v>0</v>
      </c>
      <c r="F39" s="322">
        <v>0</v>
      </c>
      <c r="G39" s="322">
        <f t="shared" si="1"/>
        <v>0</v>
      </c>
      <c r="H39" s="322">
        <v>0</v>
      </c>
      <c r="I39" s="322">
        <v>0</v>
      </c>
      <c r="J39" s="322">
        <f t="shared" si="2"/>
        <v>0</v>
      </c>
    </row>
    <row r="40" spans="1:11">
      <c r="B40" s="351"/>
      <c r="C40" s="352"/>
      <c r="D40" s="353"/>
      <c r="E40" s="355"/>
      <c r="F40" s="356"/>
      <c r="G40" s="356"/>
      <c r="H40" s="356"/>
      <c r="I40" s="356"/>
      <c r="J40" s="356"/>
    </row>
    <row r="41" spans="1:11" s="312" customFormat="1">
      <c r="A41" s="309"/>
      <c r="B41" s="326"/>
      <c r="C41" s="588" t="s">
        <v>251</v>
      </c>
      <c r="D41" s="589"/>
      <c r="E41" s="384">
        <f>+E11+E14+E23+E27+E30+E35+E37+E38+E39</f>
        <v>1619952000</v>
      </c>
      <c r="F41" s="384">
        <f t="shared" ref="F41:J41" si="5">+F11+F14+F23+F27+F30+F35+F37+F38+F39</f>
        <v>1852677416</v>
      </c>
      <c r="G41" s="384">
        <f t="shared" si="5"/>
        <v>3472629416</v>
      </c>
      <c r="H41" s="384">
        <f t="shared" si="5"/>
        <v>2615945729</v>
      </c>
      <c r="I41" s="384">
        <f t="shared" si="5"/>
        <v>2548268762</v>
      </c>
      <c r="J41" s="384">
        <f t="shared" si="5"/>
        <v>856683687</v>
      </c>
      <c r="K41" s="309"/>
    </row>
    <row r="42" spans="1:11">
      <c r="B42" s="541" t="s">
        <v>704</v>
      </c>
      <c r="C42" s="541"/>
      <c r="D42" s="541"/>
      <c r="E42" s="541"/>
      <c r="F42" s="541"/>
      <c r="G42" s="541"/>
      <c r="H42" s="541"/>
      <c r="I42" s="541"/>
      <c r="J42" s="261"/>
    </row>
    <row r="43" spans="1:11">
      <c r="B43" s="541"/>
      <c r="C43" s="541"/>
      <c r="D43" s="541"/>
      <c r="E43" s="541"/>
      <c r="F43" s="541"/>
      <c r="G43" s="541"/>
      <c r="H43" s="541"/>
      <c r="I43" s="541"/>
      <c r="J43" s="261"/>
    </row>
    <row r="44" spans="1:11">
      <c r="B44" s="541"/>
      <c r="C44" s="541"/>
      <c r="D44" s="541"/>
      <c r="E44" s="541"/>
      <c r="F44" s="541"/>
      <c r="G44" s="541"/>
      <c r="H44" s="541"/>
      <c r="I44" s="541"/>
    </row>
  </sheetData>
  <mergeCells count="19">
    <mergeCell ref="B38:D38"/>
    <mergeCell ref="B39:D39"/>
    <mergeCell ref="C41:D41"/>
    <mergeCell ref="B42:I44"/>
    <mergeCell ref="C30:D30"/>
    <mergeCell ref="C35:D35"/>
    <mergeCell ref="B37:D37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13" workbookViewId="0">
      <selection activeCell="D12" sqref="D12"/>
    </sheetView>
  </sheetViews>
  <sheetFormatPr baseColWidth="10" defaultRowHeight="15"/>
  <cols>
    <col min="1" max="1" width="1.140625" customWidth="1"/>
    <col min="2" max="2" width="57" customWidth="1"/>
    <col min="3" max="4" width="13.85546875" bestFit="1" customWidth="1"/>
    <col min="5" max="5" width="15.140625" customWidth="1"/>
    <col min="6" max="6" width="4.28515625" style="299" customWidth="1"/>
    <col min="9" max="9" width="14.140625" bestFit="1" customWidth="1"/>
  </cols>
  <sheetData>
    <row r="1" spans="1:9">
      <c r="A1" s="520" t="s">
        <v>407</v>
      </c>
      <c r="B1" s="521"/>
      <c r="C1" s="521"/>
      <c r="D1" s="521"/>
      <c r="E1" s="521"/>
      <c r="F1" s="380"/>
      <c r="G1" s="380"/>
      <c r="H1" s="380"/>
      <c r="I1" s="380"/>
    </row>
    <row r="2" spans="1:9">
      <c r="A2" s="520" t="s">
        <v>383</v>
      </c>
      <c r="B2" s="521"/>
      <c r="C2" s="521"/>
      <c r="D2" s="521"/>
      <c r="E2" s="521"/>
    </row>
    <row r="3" spans="1:9">
      <c r="A3" s="523" t="s">
        <v>215</v>
      </c>
      <c r="B3" s="524"/>
      <c r="C3" s="524"/>
      <c r="D3" s="524"/>
      <c r="E3" s="524"/>
    </row>
    <row r="4" spans="1:9" ht="6" customHeight="1">
      <c r="A4" s="261"/>
      <c r="B4" s="261"/>
      <c r="C4" s="261"/>
      <c r="D4" s="261"/>
      <c r="E4" s="261"/>
    </row>
    <row r="5" spans="1:9">
      <c r="A5" s="542" t="s">
        <v>76</v>
      </c>
      <c r="B5" s="542"/>
      <c r="C5" s="300" t="s">
        <v>219</v>
      </c>
      <c r="D5" s="300" t="s">
        <v>222</v>
      </c>
      <c r="E5" s="300" t="s">
        <v>384</v>
      </c>
    </row>
    <row r="6" spans="1:9" ht="5.25" customHeight="1" thickBot="1">
      <c r="A6" s="314"/>
      <c r="B6" s="315"/>
      <c r="C6" s="316"/>
      <c r="D6" s="316"/>
      <c r="E6" s="316"/>
    </row>
    <row r="7" spans="1:9" ht="15.75" thickBot="1">
      <c r="A7" s="357"/>
      <c r="B7" s="358" t="s">
        <v>385</v>
      </c>
      <c r="C7" s="408">
        <f>+C8+C9</f>
        <v>1619952000</v>
      </c>
      <c r="D7" s="408">
        <f t="shared" ref="D7:E7" si="0">+D8+D9</f>
        <v>2134963145.3599999</v>
      </c>
      <c r="E7" s="408">
        <f t="shared" si="0"/>
        <v>2134963145.3599999</v>
      </c>
    </row>
    <row r="8" spans="1:9">
      <c r="A8" s="592" t="s">
        <v>386</v>
      </c>
      <c r="B8" s="593"/>
      <c r="C8" s="406">
        <v>1619952000</v>
      </c>
      <c r="D8" s="409">
        <v>2134963145.3599999</v>
      </c>
      <c r="E8" s="409">
        <v>2134963145.3599999</v>
      </c>
    </row>
    <row r="9" spans="1:9">
      <c r="A9" s="594" t="s">
        <v>387</v>
      </c>
      <c r="B9" s="595"/>
      <c r="C9" s="406">
        <v>0</v>
      </c>
      <c r="D9" s="406">
        <v>0</v>
      </c>
      <c r="E9" s="406">
        <v>0</v>
      </c>
    </row>
    <row r="10" spans="1:9" ht="6.75" customHeight="1" thickBot="1">
      <c r="A10" s="301"/>
      <c r="B10" s="302"/>
      <c r="C10" s="360"/>
      <c r="D10" s="360"/>
      <c r="E10" s="360"/>
    </row>
    <row r="11" spans="1:9" ht="15.75" thickBot="1">
      <c r="A11" s="361"/>
      <c r="B11" s="358" t="s">
        <v>388</v>
      </c>
      <c r="C11" s="408">
        <f>+C12+C13</f>
        <v>1619952000</v>
      </c>
      <c r="D11" s="408">
        <f t="shared" ref="D11:E11" si="1">+D12+D13</f>
        <v>2568339729.3499999</v>
      </c>
      <c r="E11" s="408">
        <f t="shared" si="1"/>
        <v>2500663761.6399999</v>
      </c>
    </row>
    <row r="12" spans="1:9">
      <c r="A12" s="596" t="s">
        <v>389</v>
      </c>
      <c r="B12" s="597"/>
      <c r="C12" s="409">
        <v>1619952000</v>
      </c>
      <c r="D12" s="409">
        <v>2568339729.3499999</v>
      </c>
      <c r="E12" s="409">
        <v>2500663761.6399999</v>
      </c>
    </row>
    <row r="13" spans="1:9">
      <c r="A13" s="594" t="s">
        <v>390</v>
      </c>
      <c r="B13" s="595"/>
      <c r="C13" s="406"/>
      <c r="D13" s="406"/>
      <c r="E13" s="406"/>
      <c r="I13" s="392"/>
    </row>
    <row r="14" spans="1:9" ht="5.25" customHeight="1" thickBot="1">
      <c r="A14" s="318"/>
      <c r="B14" s="317"/>
      <c r="C14" s="360"/>
      <c r="D14" s="360"/>
      <c r="E14" s="360"/>
    </row>
    <row r="15" spans="1:9" ht="15.75" thickBot="1">
      <c r="A15" s="357"/>
      <c r="B15" s="358" t="s">
        <v>391</v>
      </c>
      <c r="C15" s="408">
        <f>+C7-C11</f>
        <v>0</v>
      </c>
      <c r="D15" s="408">
        <f t="shared" ref="D15:E15" si="2">+D7-D11</f>
        <v>-433376583.99000001</v>
      </c>
      <c r="E15" s="408">
        <f t="shared" si="2"/>
        <v>-365700616.27999997</v>
      </c>
    </row>
    <row r="16" spans="1:9">
      <c r="A16" s="261"/>
      <c r="B16" s="261"/>
      <c r="C16" s="261"/>
      <c r="D16" s="261"/>
      <c r="E16" s="261"/>
    </row>
    <row r="17" spans="1:5">
      <c r="A17" s="542" t="s">
        <v>76</v>
      </c>
      <c r="B17" s="542"/>
      <c r="C17" s="300" t="s">
        <v>219</v>
      </c>
      <c r="D17" s="300" t="s">
        <v>222</v>
      </c>
      <c r="E17" s="300" t="s">
        <v>384</v>
      </c>
    </row>
    <row r="18" spans="1:5" ht="6.75" customHeight="1">
      <c r="A18" s="314"/>
      <c r="B18" s="315"/>
      <c r="C18" s="316"/>
      <c r="D18" s="316"/>
      <c r="E18" s="316"/>
    </row>
    <row r="19" spans="1:5">
      <c r="A19" s="594" t="s">
        <v>392</v>
      </c>
      <c r="B19" s="595"/>
      <c r="C19" s="406">
        <f>+C15</f>
        <v>0</v>
      </c>
      <c r="D19" s="406">
        <f t="shared" ref="D19" si="3">+D15</f>
        <v>-433376583.99000001</v>
      </c>
      <c r="E19" s="406">
        <f>+E15</f>
        <v>-365700616.27999997</v>
      </c>
    </row>
    <row r="20" spans="1:5" ht="6" customHeight="1">
      <c r="A20" s="301"/>
      <c r="B20" s="302"/>
      <c r="C20" s="303"/>
      <c r="D20" s="303"/>
      <c r="E20" s="303"/>
    </row>
    <row r="21" spans="1:5">
      <c r="A21" s="594" t="s">
        <v>393</v>
      </c>
      <c r="B21" s="595"/>
      <c r="C21" s="359"/>
      <c r="D21" s="406">
        <f>+Int!C18</f>
        <v>13907691</v>
      </c>
      <c r="E21" s="417">
        <f>+D21</f>
        <v>13907691</v>
      </c>
    </row>
    <row r="22" spans="1:5" ht="7.5" customHeight="1" thickBot="1">
      <c r="A22" s="318"/>
      <c r="B22" s="317"/>
      <c r="C22" s="360"/>
      <c r="D22" s="360"/>
      <c r="E22" s="360"/>
    </row>
    <row r="23" spans="1:5" ht="15.75" thickBot="1">
      <c r="A23" s="361"/>
      <c r="B23" s="358" t="s">
        <v>394</v>
      </c>
      <c r="C23" s="407">
        <f>+C19-C21</f>
        <v>0</v>
      </c>
      <c r="D23" s="407">
        <f t="shared" ref="D23:E23" si="4">+D19-D21</f>
        <v>-447284274.99000001</v>
      </c>
      <c r="E23" s="407">
        <f t="shared" si="4"/>
        <v>-379608307.27999997</v>
      </c>
    </row>
    <row r="24" spans="1:5">
      <c r="A24" s="261"/>
      <c r="B24" s="261"/>
      <c r="C24" s="261"/>
      <c r="D24" s="261"/>
      <c r="E24" s="261"/>
    </row>
    <row r="25" spans="1:5">
      <c r="A25" s="542" t="s">
        <v>694</v>
      </c>
      <c r="B25" s="542"/>
      <c r="C25" s="300" t="s">
        <v>219</v>
      </c>
      <c r="D25" s="300" t="s">
        <v>222</v>
      </c>
      <c r="E25" s="300" t="s">
        <v>384</v>
      </c>
    </row>
    <row r="26" spans="1:5" ht="5.25" customHeight="1">
      <c r="A26" s="314"/>
      <c r="B26" s="315"/>
      <c r="C26" s="316"/>
      <c r="D26" s="316"/>
      <c r="E26" s="316"/>
    </row>
    <row r="27" spans="1:5">
      <c r="A27" s="594" t="s">
        <v>395</v>
      </c>
      <c r="B27" s="595"/>
      <c r="C27" s="359">
        <f>+EAI!E52</f>
        <v>0</v>
      </c>
      <c r="D27" s="406">
        <f>+EAI!H51</f>
        <v>300000000</v>
      </c>
      <c r="E27" s="406">
        <v>300000000</v>
      </c>
    </row>
    <row r="28" spans="1:5" ht="5.25" customHeight="1">
      <c r="A28" s="301"/>
      <c r="B28" s="302"/>
      <c r="C28" s="303"/>
      <c r="D28" s="303"/>
      <c r="E28" s="303"/>
    </row>
    <row r="29" spans="1:5">
      <c r="A29" s="594" t="s">
        <v>396</v>
      </c>
      <c r="B29" s="595"/>
      <c r="C29" s="359"/>
      <c r="D29" s="406">
        <v>47606000</v>
      </c>
      <c r="E29" s="417">
        <f>+D29</f>
        <v>47606000</v>
      </c>
    </row>
    <row r="30" spans="1:5" ht="3.75" customHeight="1" thickBot="1">
      <c r="A30" s="319"/>
      <c r="B30" s="320"/>
      <c r="C30" s="321"/>
      <c r="D30" s="321"/>
      <c r="E30" s="321"/>
    </row>
    <row r="31" spans="1:5" ht="15.75" thickBot="1">
      <c r="A31" s="361"/>
      <c r="B31" s="358" t="s">
        <v>696</v>
      </c>
      <c r="C31" s="362">
        <f>+C27-C29</f>
        <v>0</v>
      </c>
      <c r="D31" s="407">
        <f t="shared" ref="D31:E31" si="5">+D27-D29</f>
        <v>252394000</v>
      </c>
      <c r="E31" s="407">
        <f t="shared" si="5"/>
        <v>252394000</v>
      </c>
    </row>
    <row r="32" spans="1:5" s="299" customFormat="1">
      <c r="A32" s="261"/>
      <c r="B32" s="261"/>
      <c r="C32" s="261"/>
      <c r="D32" s="261"/>
      <c r="E32" s="261"/>
    </row>
    <row r="33" spans="1:5" ht="23.25" customHeight="1">
      <c r="A33" s="261"/>
      <c r="B33" s="591" t="s">
        <v>397</v>
      </c>
      <c r="C33" s="591"/>
      <c r="D33" s="591"/>
      <c r="E33" s="591"/>
    </row>
    <row r="34" spans="1:5" ht="28.5" customHeight="1">
      <c r="A34" s="261"/>
      <c r="B34" s="591" t="s">
        <v>398</v>
      </c>
      <c r="C34" s="591"/>
      <c r="D34" s="591"/>
      <c r="E34" s="591"/>
    </row>
    <row r="35" spans="1:5">
      <c r="A35" s="261"/>
      <c r="B35" s="598" t="s">
        <v>399</v>
      </c>
      <c r="C35" s="598"/>
      <c r="D35" s="598"/>
      <c r="E35" s="598"/>
    </row>
    <row r="36" spans="1:5" s="299" customFormat="1" ht="24.75" customHeight="1">
      <c r="B36" s="591" t="s">
        <v>697</v>
      </c>
      <c r="C36" s="591"/>
      <c r="D36" s="591"/>
      <c r="E36" s="591"/>
    </row>
    <row r="37" spans="1:5">
      <c r="B37" s="591" t="s">
        <v>695</v>
      </c>
      <c r="C37" s="591"/>
      <c r="D37" s="591"/>
      <c r="E37" s="591"/>
    </row>
    <row r="38" spans="1:5">
      <c r="B38" s="591" t="s">
        <v>698</v>
      </c>
      <c r="C38" s="591"/>
      <c r="D38" s="591"/>
      <c r="E38" s="591"/>
    </row>
    <row r="39" spans="1:5">
      <c r="B39" s="415" t="s">
        <v>699</v>
      </c>
      <c r="C39" s="415"/>
      <c r="D39" s="415"/>
      <c r="E39" s="415"/>
    </row>
    <row r="40" spans="1:5">
      <c r="B40" s="591" t="s">
        <v>703</v>
      </c>
      <c r="C40" s="591"/>
      <c r="D40" s="591"/>
      <c r="E40" s="591"/>
    </row>
    <row r="41" spans="1:5">
      <c r="B41" s="590" t="s">
        <v>700</v>
      </c>
      <c r="C41" s="590"/>
      <c r="D41" s="590"/>
      <c r="E41" s="590"/>
    </row>
    <row r="42" spans="1:5">
      <c r="B42" s="590" t="s">
        <v>701</v>
      </c>
      <c r="C42" s="590"/>
      <c r="D42" s="590"/>
      <c r="E42" s="590"/>
    </row>
  </sheetData>
  <mergeCells count="23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B42:E42"/>
    <mergeCell ref="B36:E36"/>
    <mergeCell ref="B37:E37"/>
    <mergeCell ref="B38:E38"/>
    <mergeCell ref="B40:E40"/>
    <mergeCell ref="B41:E41"/>
  </mergeCells>
  <pageMargins left="0.7" right="0.7" top="0.4" bottom="0.22" header="0.3" footer="0.17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8"/>
  <sheetViews>
    <sheetView tabSelected="1" zoomScaleNormal="100" workbookViewId="0">
      <selection activeCell="I16" sqref="I16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42578125" bestFit="1" customWidth="1"/>
    <col min="5" max="5" width="5.140625" style="299" customWidth="1"/>
  </cols>
  <sheetData>
    <row r="1" spans="1:4" ht="15.75" thickBot="1">
      <c r="A1" s="299"/>
      <c r="B1" s="299"/>
      <c r="C1" s="299"/>
      <c r="D1" s="299"/>
    </row>
    <row r="2" spans="1:4">
      <c r="A2" s="299"/>
      <c r="B2" s="599" t="s">
        <v>193</v>
      </c>
      <c r="C2" s="600"/>
      <c r="D2" s="601"/>
    </row>
    <row r="3" spans="1:4">
      <c r="A3" s="299"/>
      <c r="B3" s="602" t="s">
        <v>687</v>
      </c>
      <c r="C3" s="603"/>
      <c r="D3" s="604"/>
    </row>
    <row r="4" spans="1:4" ht="15.75" thickBot="1">
      <c r="A4" s="299"/>
      <c r="B4" s="605" t="s">
        <v>400</v>
      </c>
      <c r="C4" s="606"/>
      <c r="D4" s="607"/>
    </row>
    <row r="5" spans="1:4" ht="15.75" thickBot="1">
      <c r="A5" s="299"/>
      <c r="B5" s="608" t="s">
        <v>401</v>
      </c>
      <c r="C5" s="610" t="s">
        <v>402</v>
      </c>
      <c r="D5" s="611"/>
    </row>
    <row r="6" spans="1:4" ht="27.75" thickBot="1">
      <c r="A6" s="299"/>
      <c r="B6" s="609"/>
      <c r="C6" s="410" t="s">
        <v>403</v>
      </c>
      <c r="D6" s="410" t="s">
        <v>404</v>
      </c>
    </row>
    <row r="7" spans="1:4" ht="15.75" thickBot="1">
      <c r="A7" s="299"/>
      <c r="B7" s="411" t="s">
        <v>427</v>
      </c>
      <c r="C7" s="412" t="s">
        <v>426</v>
      </c>
      <c r="D7" s="413">
        <v>107078943</v>
      </c>
    </row>
    <row r="8" spans="1:4" ht="15.75" thickBot="1">
      <c r="A8" s="299"/>
      <c r="B8" s="411" t="s">
        <v>428</v>
      </c>
      <c r="C8" s="412" t="s">
        <v>426</v>
      </c>
      <c r="D8" s="413">
        <v>107078978</v>
      </c>
    </row>
    <row r="9" spans="1:4" ht="15.75" thickBot="1">
      <c r="A9" s="299"/>
      <c r="B9" s="411" t="s">
        <v>429</v>
      </c>
      <c r="C9" s="412" t="s">
        <v>426</v>
      </c>
      <c r="D9" s="413">
        <v>107078986</v>
      </c>
    </row>
    <row r="10" spans="1:4" ht="15.75" thickBot="1">
      <c r="A10" s="299"/>
      <c r="B10" s="411" t="s">
        <v>430</v>
      </c>
      <c r="C10" s="412" t="s">
        <v>426</v>
      </c>
      <c r="D10" s="413">
        <v>107114370</v>
      </c>
    </row>
    <row r="11" spans="1:4" ht="15.75" thickBot="1">
      <c r="A11" s="299"/>
      <c r="B11" s="411" t="s">
        <v>431</v>
      </c>
      <c r="C11" s="412" t="s">
        <v>426</v>
      </c>
      <c r="D11" s="413">
        <v>107114389</v>
      </c>
    </row>
    <row r="12" spans="1:4" ht="15.75" thickBot="1">
      <c r="A12" s="299"/>
      <c r="B12" s="411" t="s">
        <v>432</v>
      </c>
      <c r="C12" s="412" t="s">
        <v>426</v>
      </c>
      <c r="D12" s="413">
        <v>107114516</v>
      </c>
    </row>
    <row r="13" spans="1:4" ht="15.75" thickBot="1">
      <c r="A13" s="299"/>
      <c r="B13" s="411" t="s">
        <v>433</v>
      </c>
      <c r="C13" s="412" t="s">
        <v>426</v>
      </c>
      <c r="D13" s="413">
        <v>107115172</v>
      </c>
    </row>
    <row r="14" spans="1:4" ht="15.75" thickBot="1">
      <c r="A14" s="299"/>
      <c r="B14" s="411" t="s">
        <v>434</v>
      </c>
      <c r="C14" s="412" t="s">
        <v>426</v>
      </c>
      <c r="D14" s="413">
        <v>107116071</v>
      </c>
    </row>
    <row r="15" spans="1:4" ht="15.75" thickBot="1">
      <c r="A15" s="299"/>
      <c r="B15" s="411" t="s">
        <v>435</v>
      </c>
      <c r="C15" s="412" t="s">
        <v>426</v>
      </c>
      <c r="D15" s="413">
        <v>107116535</v>
      </c>
    </row>
    <row r="16" spans="1:4" ht="15.75" thickBot="1">
      <c r="A16" s="299"/>
      <c r="B16" s="411" t="s">
        <v>436</v>
      </c>
      <c r="C16" s="412" t="s">
        <v>426</v>
      </c>
      <c r="D16" s="413">
        <v>107116780</v>
      </c>
    </row>
    <row r="17" spans="1:4" ht="15.75" thickBot="1">
      <c r="A17" s="299"/>
      <c r="B17" s="411" t="s">
        <v>437</v>
      </c>
      <c r="C17" s="412" t="s">
        <v>426</v>
      </c>
      <c r="D17" s="413">
        <v>107138083</v>
      </c>
    </row>
    <row r="18" spans="1:4" ht="15.75" thickBot="1">
      <c r="A18" s="299"/>
      <c r="B18" s="411" t="s">
        <v>438</v>
      </c>
      <c r="C18" s="412" t="s">
        <v>426</v>
      </c>
      <c r="D18" s="413">
        <v>109050396</v>
      </c>
    </row>
    <row r="19" spans="1:4" ht="15.75" thickBot="1">
      <c r="A19" s="299"/>
      <c r="B19" s="411" t="s">
        <v>439</v>
      </c>
      <c r="C19" s="412" t="s">
        <v>426</v>
      </c>
      <c r="D19" s="413">
        <v>132489708</v>
      </c>
    </row>
    <row r="20" spans="1:4" ht="15.75" thickBot="1">
      <c r="A20" s="299"/>
      <c r="B20" s="411" t="s">
        <v>440</v>
      </c>
      <c r="C20" s="412" t="s">
        <v>426</v>
      </c>
      <c r="D20" s="413">
        <v>143763536</v>
      </c>
    </row>
    <row r="21" spans="1:4" ht="15.75" thickBot="1">
      <c r="B21" s="411" t="s">
        <v>441</v>
      </c>
      <c r="C21" s="412" t="s">
        <v>426</v>
      </c>
      <c r="D21" s="413">
        <v>146813097</v>
      </c>
    </row>
    <row r="22" spans="1:4" ht="15.75" thickBot="1">
      <c r="B22" s="411" t="s">
        <v>442</v>
      </c>
      <c r="C22" s="412" t="s">
        <v>426</v>
      </c>
      <c r="D22" s="413">
        <v>148130035</v>
      </c>
    </row>
    <row r="23" spans="1:4" ht="15.75" thickBot="1">
      <c r="B23" s="411" t="s">
        <v>443</v>
      </c>
      <c r="C23" s="412" t="s">
        <v>426</v>
      </c>
      <c r="D23" s="413">
        <v>148841675</v>
      </c>
    </row>
    <row r="24" spans="1:4" ht="15.75" thickBot="1">
      <c r="B24" s="411" t="s">
        <v>444</v>
      </c>
      <c r="C24" s="412" t="s">
        <v>426</v>
      </c>
      <c r="D24" s="413">
        <v>153859479</v>
      </c>
    </row>
    <row r="25" spans="1:4" ht="15.75" thickBot="1">
      <c r="B25" s="411" t="s">
        <v>445</v>
      </c>
      <c r="C25" s="412" t="s">
        <v>426</v>
      </c>
      <c r="D25" s="413">
        <v>153859576</v>
      </c>
    </row>
    <row r="26" spans="1:4" ht="15.75" thickBot="1">
      <c r="B26" s="411" t="s">
        <v>446</v>
      </c>
      <c r="C26" s="412" t="s">
        <v>426</v>
      </c>
      <c r="D26" s="413">
        <v>157169280</v>
      </c>
    </row>
    <row r="27" spans="1:4" ht="15.75" thickBot="1">
      <c r="B27" s="411" t="s">
        <v>447</v>
      </c>
      <c r="C27" s="412" t="s">
        <v>426</v>
      </c>
      <c r="D27" s="413">
        <v>160837059</v>
      </c>
    </row>
    <row r="28" spans="1:4" ht="15.75" thickBot="1">
      <c r="B28" s="411" t="s">
        <v>448</v>
      </c>
      <c r="C28" s="412" t="s">
        <v>426</v>
      </c>
      <c r="D28" s="413">
        <v>164731050</v>
      </c>
    </row>
    <row r="29" spans="1:4" ht="15.75" thickBot="1">
      <c r="B29" s="411" t="s">
        <v>449</v>
      </c>
      <c r="C29" s="412" t="s">
        <v>426</v>
      </c>
      <c r="D29" s="413">
        <v>178860939</v>
      </c>
    </row>
    <row r="30" spans="1:4" ht="15.75" thickBot="1">
      <c r="B30" s="411" t="s">
        <v>450</v>
      </c>
      <c r="C30" s="412" t="s">
        <v>426</v>
      </c>
      <c r="D30" s="413">
        <v>181301063</v>
      </c>
    </row>
    <row r="31" spans="1:4" ht="15.75" thickBot="1">
      <c r="B31" s="411" t="s">
        <v>451</v>
      </c>
      <c r="C31" s="412" t="s">
        <v>426</v>
      </c>
      <c r="D31" s="413">
        <v>187067674</v>
      </c>
    </row>
    <row r="32" spans="1:4" ht="15.75" thickBot="1">
      <c r="B32" s="411" t="s">
        <v>452</v>
      </c>
      <c r="C32" s="412" t="s">
        <v>426</v>
      </c>
      <c r="D32" s="413">
        <v>187208901</v>
      </c>
    </row>
    <row r="33" spans="2:4" ht="15.75" thickBot="1">
      <c r="B33" s="411" t="s">
        <v>453</v>
      </c>
      <c r="C33" s="412" t="s">
        <v>426</v>
      </c>
      <c r="D33" s="413">
        <v>189632530</v>
      </c>
    </row>
    <row r="34" spans="2:4" ht="15.75" thickBot="1">
      <c r="B34" s="411" t="s">
        <v>454</v>
      </c>
      <c r="C34" s="412" t="s">
        <v>426</v>
      </c>
      <c r="D34" s="413">
        <v>190443921</v>
      </c>
    </row>
    <row r="35" spans="2:4" ht="15.75" thickBot="1">
      <c r="B35" s="411" t="s">
        <v>455</v>
      </c>
      <c r="C35" s="412" t="s">
        <v>426</v>
      </c>
      <c r="D35" s="413">
        <v>194158423</v>
      </c>
    </row>
    <row r="36" spans="2:4" ht="15.75" thickBot="1">
      <c r="B36" s="411" t="s">
        <v>456</v>
      </c>
      <c r="C36" s="412" t="s">
        <v>426</v>
      </c>
      <c r="D36" s="413">
        <v>194158806</v>
      </c>
    </row>
    <row r="37" spans="2:4" ht="15.75" thickBot="1">
      <c r="B37" s="411" t="s">
        <v>457</v>
      </c>
      <c r="C37" s="412" t="s">
        <v>426</v>
      </c>
      <c r="D37" s="413">
        <v>195420695</v>
      </c>
    </row>
    <row r="38" spans="2:4" ht="15.75" thickBot="1">
      <c r="B38" s="411" t="s">
        <v>458</v>
      </c>
      <c r="C38" s="412" t="s">
        <v>685</v>
      </c>
      <c r="D38" s="413">
        <v>65501848991</v>
      </c>
    </row>
    <row r="39" spans="2:4" ht="15.75" thickBot="1">
      <c r="B39" s="411" t="s">
        <v>459</v>
      </c>
      <c r="C39" s="412" t="s">
        <v>685</v>
      </c>
      <c r="D39" s="413">
        <v>65503292780</v>
      </c>
    </row>
    <row r="40" spans="2:4" ht="15.75" thickBot="1">
      <c r="B40" s="411" t="s">
        <v>458</v>
      </c>
      <c r="C40" s="412" t="s">
        <v>685</v>
      </c>
      <c r="D40" s="413">
        <v>65503335542</v>
      </c>
    </row>
    <row r="41" spans="2:4" ht="15.75" thickBot="1">
      <c r="B41" s="411" t="s">
        <v>458</v>
      </c>
      <c r="C41" s="412" t="s">
        <v>685</v>
      </c>
      <c r="D41" s="413">
        <v>65503350321</v>
      </c>
    </row>
    <row r="42" spans="2:4" ht="15.75" thickBot="1">
      <c r="B42" s="411" t="s">
        <v>460</v>
      </c>
      <c r="C42" s="412" t="s">
        <v>685</v>
      </c>
      <c r="D42" s="413">
        <v>65503384384</v>
      </c>
    </row>
    <row r="43" spans="2:4" ht="15.75" thickBot="1">
      <c r="B43" s="411" t="s">
        <v>461</v>
      </c>
      <c r="C43" s="412" t="s">
        <v>685</v>
      </c>
      <c r="D43" s="413">
        <v>65503388918</v>
      </c>
    </row>
    <row r="44" spans="2:4" ht="15.75" thickBot="1">
      <c r="B44" s="411" t="s">
        <v>462</v>
      </c>
      <c r="C44" s="412" t="s">
        <v>685</v>
      </c>
      <c r="D44" s="413">
        <v>65503388921</v>
      </c>
    </row>
    <row r="45" spans="2:4" ht="15.75" thickBot="1">
      <c r="B45" s="411" t="s">
        <v>463</v>
      </c>
      <c r="C45" s="412" t="s">
        <v>685</v>
      </c>
      <c r="D45" s="413">
        <v>65503388983</v>
      </c>
    </row>
    <row r="46" spans="2:4" ht="15.75" thickBot="1">
      <c r="B46" s="411" t="s">
        <v>464</v>
      </c>
      <c r="C46" s="412" t="s">
        <v>685</v>
      </c>
      <c r="D46" s="413">
        <v>65503388997</v>
      </c>
    </row>
    <row r="47" spans="2:4" ht="15.75" thickBot="1">
      <c r="B47" s="411" t="s">
        <v>465</v>
      </c>
      <c r="C47" s="412" t="s">
        <v>685</v>
      </c>
      <c r="D47" s="413">
        <v>65503389009</v>
      </c>
    </row>
    <row r="48" spans="2:4" ht="15.75" thickBot="1">
      <c r="B48" s="411" t="s">
        <v>466</v>
      </c>
      <c r="C48" s="412" t="s">
        <v>685</v>
      </c>
      <c r="D48" s="413">
        <v>65503389074</v>
      </c>
    </row>
    <row r="49" spans="2:4" ht="15.75" thickBot="1">
      <c r="B49" s="411" t="s">
        <v>467</v>
      </c>
      <c r="C49" s="412" t="s">
        <v>685</v>
      </c>
      <c r="D49" s="413">
        <v>65503389148</v>
      </c>
    </row>
    <row r="50" spans="2:4" ht="15.75" thickBot="1">
      <c r="B50" s="411" t="s">
        <v>468</v>
      </c>
      <c r="C50" s="412" t="s">
        <v>685</v>
      </c>
      <c r="D50" s="413">
        <v>65503389165</v>
      </c>
    </row>
    <row r="51" spans="2:4" ht="15.75" thickBot="1">
      <c r="B51" s="411" t="s">
        <v>469</v>
      </c>
      <c r="C51" s="412" t="s">
        <v>685</v>
      </c>
      <c r="D51" s="413">
        <v>65503389256</v>
      </c>
    </row>
    <row r="52" spans="2:4" ht="15.75" thickBot="1">
      <c r="B52" s="411" t="s">
        <v>470</v>
      </c>
      <c r="C52" s="412" t="s">
        <v>685</v>
      </c>
      <c r="D52" s="413">
        <v>65503389529</v>
      </c>
    </row>
    <row r="53" spans="2:4" ht="15.75" thickBot="1">
      <c r="B53" s="411" t="s">
        <v>471</v>
      </c>
      <c r="C53" s="412" t="s">
        <v>685</v>
      </c>
      <c r="D53" s="413">
        <v>65503389546</v>
      </c>
    </row>
    <row r="54" spans="2:4" ht="15.75" thickBot="1">
      <c r="B54" s="411" t="s">
        <v>472</v>
      </c>
      <c r="C54" s="412" t="s">
        <v>685</v>
      </c>
      <c r="D54" s="413">
        <v>65503389606</v>
      </c>
    </row>
    <row r="55" spans="2:4" ht="15.75" thickBot="1">
      <c r="B55" s="411" t="s">
        <v>473</v>
      </c>
      <c r="C55" s="412" t="s">
        <v>685</v>
      </c>
      <c r="D55" s="413">
        <v>65503389699</v>
      </c>
    </row>
    <row r="56" spans="2:4" ht="15.75" thickBot="1">
      <c r="B56" s="411" t="s">
        <v>474</v>
      </c>
      <c r="C56" s="412" t="s">
        <v>685</v>
      </c>
      <c r="D56" s="413">
        <v>65503389700</v>
      </c>
    </row>
    <row r="57" spans="2:4" ht="15.75" thickBot="1">
      <c r="B57" s="411" t="s">
        <v>475</v>
      </c>
      <c r="C57" s="412" t="s">
        <v>685</v>
      </c>
      <c r="D57" s="413">
        <v>65503389759</v>
      </c>
    </row>
    <row r="58" spans="2:4" ht="15.75" thickBot="1">
      <c r="B58" s="411" t="s">
        <v>476</v>
      </c>
      <c r="C58" s="412" t="s">
        <v>685</v>
      </c>
      <c r="D58" s="413">
        <v>65503389836</v>
      </c>
    </row>
    <row r="59" spans="2:4" ht="15.75" thickBot="1">
      <c r="B59" s="411" t="s">
        <v>477</v>
      </c>
      <c r="C59" s="412" t="s">
        <v>685</v>
      </c>
      <c r="D59" s="413">
        <v>65503389853</v>
      </c>
    </row>
    <row r="60" spans="2:4" ht="15.75" thickBot="1">
      <c r="B60" s="411" t="s">
        <v>478</v>
      </c>
      <c r="C60" s="412" t="s">
        <v>685</v>
      </c>
      <c r="D60" s="413">
        <v>65503389927</v>
      </c>
    </row>
    <row r="61" spans="2:4" ht="15.75" thickBot="1">
      <c r="B61" s="411" t="s">
        <v>479</v>
      </c>
      <c r="C61" s="412" t="s">
        <v>685</v>
      </c>
      <c r="D61" s="413">
        <v>65503389944</v>
      </c>
    </row>
    <row r="62" spans="2:4" ht="15.75" thickBot="1">
      <c r="B62" s="411" t="s">
        <v>480</v>
      </c>
      <c r="C62" s="412" t="s">
        <v>685</v>
      </c>
      <c r="D62" s="413">
        <v>65503389961</v>
      </c>
    </row>
    <row r="63" spans="2:4" ht="15.75" thickBot="1">
      <c r="B63" s="411" t="s">
        <v>481</v>
      </c>
      <c r="C63" s="412" t="s">
        <v>685</v>
      </c>
      <c r="D63" s="413">
        <v>65503389992</v>
      </c>
    </row>
    <row r="64" spans="2:4" ht="15.75" thickBot="1">
      <c r="B64" s="411" t="s">
        <v>482</v>
      </c>
      <c r="C64" s="412" t="s">
        <v>685</v>
      </c>
      <c r="D64" s="413">
        <v>65503390040</v>
      </c>
    </row>
    <row r="65" spans="2:4" ht="15.75" thickBot="1">
      <c r="B65" s="411" t="s">
        <v>483</v>
      </c>
      <c r="C65" s="412" t="s">
        <v>685</v>
      </c>
      <c r="D65" s="413">
        <v>65503390054</v>
      </c>
    </row>
    <row r="66" spans="2:4" ht="15.75" thickBot="1">
      <c r="B66" s="411" t="s">
        <v>484</v>
      </c>
      <c r="C66" s="412" t="s">
        <v>685</v>
      </c>
      <c r="D66" s="413">
        <v>65503390099</v>
      </c>
    </row>
    <row r="67" spans="2:4" ht="15.75" thickBot="1">
      <c r="B67" s="411" t="s">
        <v>485</v>
      </c>
      <c r="C67" s="412" t="s">
        <v>685</v>
      </c>
      <c r="D67" s="413">
        <v>65503390131</v>
      </c>
    </row>
    <row r="68" spans="2:4" ht="15.75" thickBot="1">
      <c r="B68" s="411" t="s">
        <v>486</v>
      </c>
      <c r="C68" s="412" t="s">
        <v>685</v>
      </c>
      <c r="D68" s="413">
        <v>65503390162</v>
      </c>
    </row>
    <row r="69" spans="2:4" ht="15.75" thickBot="1">
      <c r="B69" s="411" t="s">
        <v>487</v>
      </c>
      <c r="C69" s="412" t="s">
        <v>685</v>
      </c>
      <c r="D69" s="413">
        <v>65503390205</v>
      </c>
    </row>
    <row r="70" spans="2:4" ht="15.75" thickBot="1">
      <c r="B70" s="411" t="s">
        <v>488</v>
      </c>
      <c r="C70" s="412" t="s">
        <v>685</v>
      </c>
      <c r="D70" s="413">
        <v>65503390313</v>
      </c>
    </row>
    <row r="71" spans="2:4" ht="15.75" thickBot="1">
      <c r="B71" s="411" t="s">
        <v>489</v>
      </c>
      <c r="C71" s="412" t="s">
        <v>685</v>
      </c>
      <c r="D71" s="413">
        <v>65503390389</v>
      </c>
    </row>
    <row r="72" spans="2:4" ht="15.75" thickBot="1">
      <c r="B72" s="411" t="s">
        <v>490</v>
      </c>
      <c r="C72" s="412" t="s">
        <v>685</v>
      </c>
      <c r="D72" s="413">
        <v>65503390543</v>
      </c>
    </row>
    <row r="73" spans="2:4" ht="15.75" thickBot="1">
      <c r="B73" s="411" t="s">
        <v>491</v>
      </c>
      <c r="C73" s="412" t="s">
        <v>685</v>
      </c>
      <c r="D73" s="413">
        <v>65503390557</v>
      </c>
    </row>
    <row r="74" spans="2:4" ht="15.75" thickBot="1">
      <c r="B74" s="411" t="s">
        <v>492</v>
      </c>
      <c r="C74" s="412" t="s">
        <v>685</v>
      </c>
      <c r="D74" s="413">
        <v>65503390574</v>
      </c>
    </row>
    <row r="75" spans="2:4" ht="15.75" thickBot="1">
      <c r="B75" s="411" t="s">
        <v>493</v>
      </c>
      <c r="C75" s="412" t="s">
        <v>685</v>
      </c>
      <c r="D75" s="413">
        <v>65503390591</v>
      </c>
    </row>
    <row r="76" spans="2:4" ht="15.75" thickBot="1">
      <c r="B76" s="411" t="s">
        <v>494</v>
      </c>
      <c r="C76" s="412" t="s">
        <v>685</v>
      </c>
      <c r="D76" s="413">
        <v>65503390620</v>
      </c>
    </row>
    <row r="77" spans="2:4" ht="15.75" thickBot="1">
      <c r="B77" s="411" t="s">
        <v>495</v>
      </c>
      <c r="C77" s="412" t="s">
        <v>685</v>
      </c>
      <c r="D77" s="413">
        <v>65503390634</v>
      </c>
    </row>
    <row r="78" spans="2:4" ht="15.75" thickBot="1">
      <c r="B78" s="411" t="s">
        <v>496</v>
      </c>
      <c r="C78" s="412" t="s">
        <v>685</v>
      </c>
      <c r="D78" s="413">
        <v>65503390679</v>
      </c>
    </row>
    <row r="79" spans="2:4" ht="15.75" thickBot="1">
      <c r="B79" s="411" t="s">
        <v>497</v>
      </c>
      <c r="C79" s="412" t="s">
        <v>685</v>
      </c>
      <c r="D79" s="413">
        <v>65503390682</v>
      </c>
    </row>
    <row r="80" spans="2:4" ht="15.75" thickBot="1">
      <c r="B80" s="411" t="s">
        <v>498</v>
      </c>
      <c r="C80" s="412" t="s">
        <v>685</v>
      </c>
      <c r="D80" s="413">
        <v>65503390711</v>
      </c>
    </row>
    <row r="81" spans="2:4" ht="15.75" thickBot="1">
      <c r="B81" s="411" t="s">
        <v>499</v>
      </c>
      <c r="C81" s="412" t="s">
        <v>685</v>
      </c>
      <c r="D81" s="413">
        <v>65503390739</v>
      </c>
    </row>
    <row r="82" spans="2:4" ht="15.75" thickBot="1">
      <c r="B82" s="411" t="s">
        <v>500</v>
      </c>
      <c r="C82" s="412" t="s">
        <v>685</v>
      </c>
      <c r="D82" s="413">
        <v>65503390773</v>
      </c>
    </row>
    <row r="83" spans="2:4" ht="15.75" thickBot="1">
      <c r="B83" s="411" t="s">
        <v>501</v>
      </c>
      <c r="C83" s="412" t="s">
        <v>685</v>
      </c>
      <c r="D83" s="413">
        <v>65503390790</v>
      </c>
    </row>
    <row r="84" spans="2:4" ht="15.75" thickBot="1">
      <c r="B84" s="411" t="s">
        <v>502</v>
      </c>
      <c r="C84" s="412" t="s">
        <v>685</v>
      </c>
      <c r="D84" s="413">
        <v>65503390802</v>
      </c>
    </row>
    <row r="85" spans="2:4" ht="15.75" thickBot="1">
      <c r="B85" s="411" t="s">
        <v>503</v>
      </c>
      <c r="C85" s="412" t="s">
        <v>685</v>
      </c>
      <c r="D85" s="413">
        <v>65503390907</v>
      </c>
    </row>
    <row r="86" spans="2:4" ht="15.75" thickBot="1">
      <c r="B86" s="411" t="s">
        <v>504</v>
      </c>
      <c r="C86" s="412" t="s">
        <v>685</v>
      </c>
      <c r="D86" s="413">
        <v>65503391029</v>
      </c>
    </row>
    <row r="87" spans="2:4" ht="15.75" thickBot="1">
      <c r="B87" s="411" t="s">
        <v>505</v>
      </c>
      <c r="C87" s="412" t="s">
        <v>685</v>
      </c>
      <c r="D87" s="413">
        <v>65503391137</v>
      </c>
    </row>
    <row r="88" spans="2:4" ht="15.75" thickBot="1">
      <c r="B88" s="411" t="s">
        <v>506</v>
      </c>
      <c r="C88" s="412" t="s">
        <v>685</v>
      </c>
      <c r="D88" s="413">
        <v>65503391199</v>
      </c>
    </row>
    <row r="89" spans="2:4" ht="15.75" thickBot="1">
      <c r="B89" s="411" t="s">
        <v>507</v>
      </c>
      <c r="C89" s="412" t="s">
        <v>685</v>
      </c>
      <c r="D89" s="413">
        <v>65503391214</v>
      </c>
    </row>
    <row r="90" spans="2:4" ht="15.75" thickBot="1">
      <c r="B90" s="411" t="s">
        <v>508</v>
      </c>
      <c r="C90" s="412" t="s">
        <v>685</v>
      </c>
      <c r="D90" s="413">
        <v>65503391231</v>
      </c>
    </row>
    <row r="91" spans="2:4" ht="15.75" thickBot="1">
      <c r="B91" s="411" t="s">
        <v>509</v>
      </c>
      <c r="C91" s="412" t="s">
        <v>685</v>
      </c>
      <c r="D91" s="413">
        <v>65503391688</v>
      </c>
    </row>
    <row r="92" spans="2:4" ht="15.75" thickBot="1">
      <c r="B92" s="411" t="s">
        <v>510</v>
      </c>
      <c r="C92" s="412" t="s">
        <v>685</v>
      </c>
      <c r="D92" s="413">
        <v>65503407785</v>
      </c>
    </row>
    <row r="93" spans="2:4" ht="15.75" thickBot="1">
      <c r="B93" s="411" t="s">
        <v>511</v>
      </c>
      <c r="C93" s="412" t="s">
        <v>685</v>
      </c>
      <c r="D93" s="413">
        <v>65503461624</v>
      </c>
    </row>
    <row r="94" spans="2:4" ht="15.75" thickBot="1">
      <c r="B94" s="411" t="s">
        <v>512</v>
      </c>
      <c r="C94" s="412" t="s">
        <v>685</v>
      </c>
      <c r="D94" s="413">
        <v>65503461686</v>
      </c>
    </row>
    <row r="95" spans="2:4" ht="15.75" thickBot="1">
      <c r="B95" s="411" t="s">
        <v>513</v>
      </c>
      <c r="C95" s="412" t="s">
        <v>685</v>
      </c>
      <c r="D95" s="413">
        <v>65503490935</v>
      </c>
    </row>
    <row r="96" spans="2:4" ht="15.75" thickBot="1">
      <c r="B96" s="411" t="s">
        <v>514</v>
      </c>
      <c r="C96" s="412" t="s">
        <v>685</v>
      </c>
      <c r="D96" s="413">
        <v>65503504542</v>
      </c>
    </row>
    <row r="97" spans="2:4" ht="15.75" thickBot="1">
      <c r="B97" s="411" t="s">
        <v>515</v>
      </c>
      <c r="C97" s="412" t="s">
        <v>685</v>
      </c>
      <c r="D97" s="413">
        <v>65503506193</v>
      </c>
    </row>
    <row r="98" spans="2:4" ht="15.75" thickBot="1">
      <c r="B98" s="411" t="s">
        <v>516</v>
      </c>
      <c r="C98" s="412" t="s">
        <v>685</v>
      </c>
      <c r="D98" s="413">
        <v>65503517758</v>
      </c>
    </row>
    <row r="99" spans="2:4" ht="15.75" thickBot="1">
      <c r="B99" s="411" t="s">
        <v>517</v>
      </c>
      <c r="C99" s="412" t="s">
        <v>685</v>
      </c>
      <c r="D99" s="413">
        <v>65503529846</v>
      </c>
    </row>
    <row r="100" spans="2:4" ht="15.75" thickBot="1">
      <c r="B100" s="411" t="s">
        <v>518</v>
      </c>
      <c r="C100" s="412" t="s">
        <v>685</v>
      </c>
      <c r="D100" s="413">
        <v>65503529863</v>
      </c>
    </row>
    <row r="101" spans="2:4" ht="15.75" thickBot="1">
      <c r="B101" s="411" t="s">
        <v>519</v>
      </c>
      <c r="C101" s="412" t="s">
        <v>685</v>
      </c>
      <c r="D101" s="413">
        <v>65503540026</v>
      </c>
    </row>
    <row r="102" spans="2:4" ht="15.75" thickBot="1">
      <c r="B102" s="411" t="s">
        <v>520</v>
      </c>
      <c r="C102" s="412" t="s">
        <v>685</v>
      </c>
      <c r="D102" s="413">
        <v>65503547299</v>
      </c>
    </row>
    <row r="103" spans="2:4" ht="15.75" thickBot="1">
      <c r="B103" s="411" t="s">
        <v>521</v>
      </c>
      <c r="C103" s="412" t="s">
        <v>685</v>
      </c>
      <c r="D103" s="413">
        <v>65503561956</v>
      </c>
    </row>
    <row r="104" spans="2:4" ht="15.75" thickBot="1">
      <c r="B104" s="411" t="s">
        <v>522</v>
      </c>
      <c r="C104" s="412" t="s">
        <v>685</v>
      </c>
      <c r="D104" s="413">
        <v>65503624019</v>
      </c>
    </row>
    <row r="105" spans="2:4" ht="15.75" thickBot="1">
      <c r="B105" s="411" t="s">
        <v>523</v>
      </c>
      <c r="C105" s="412" t="s">
        <v>685</v>
      </c>
      <c r="D105" s="413">
        <v>65503672176</v>
      </c>
    </row>
    <row r="106" spans="2:4" ht="15.75" thickBot="1">
      <c r="B106" s="411" t="s">
        <v>524</v>
      </c>
      <c r="C106" s="412" t="s">
        <v>685</v>
      </c>
      <c r="D106" s="413">
        <v>65503672205</v>
      </c>
    </row>
    <row r="107" spans="2:4" ht="15.75" thickBot="1">
      <c r="B107" s="411" t="s">
        <v>525</v>
      </c>
      <c r="C107" s="412" t="s">
        <v>685</v>
      </c>
      <c r="D107" s="413">
        <v>65503672219</v>
      </c>
    </row>
    <row r="108" spans="2:4" ht="15.75" thickBot="1">
      <c r="B108" s="411" t="s">
        <v>526</v>
      </c>
      <c r="C108" s="412" t="s">
        <v>685</v>
      </c>
      <c r="D108" s="413">
        <v>65503672222</v>
      </c>
    </row>
    <row r="109" spans="2:4" ht="15.75" thickBot="1">
      <c r="B109" s="411" t="s">
        <v>527</v>
      </c>
      <c r="C109" s="412" t="s">
        <v>685</v>
      </c>
      <c r="D109" s="413">
        <v>65503672267</v>
      </c>
    </row>
    <row r="110" spans="2:4" ht="15.75" thickBot="1">
      <c r="B110" s="411" t="s">
        <v>528</v>
      </c>
      <c r="C110" s="412" t="s">
        <v>685</v>
      </c>
      <c r="D110" s="413">
        <v>65503672284</v>
      </c>
    </row>
    <row r="111" spans="2:4" ht="15.75" thickBot="1">
      <c r="B111" s="411" t="s">
        <v>529</v>
      </c>
      <c r="C111" s="412" t="s">
        <v>685</v>
      </c>
      <c r="D111" s="413">
        <v>65503685182</v>
      </c>
    </row>
    <row r="112" spans="2:4" ht="15.75" thickBot="1">
      <c r="B112" s="411" t="s">
        <v>530</v>
      </c>
      <c r="C112" s="412" t="s">
        <v>685</v>
      </c>
      <c r="D112" s="413">
        <v>65503685208</v>
      </c>
    </row>
    <row r="113" spans="2:4" ht="15.75" thickBot="1">
      <c r="B113" s="411" t="s">
        <v>531</v>
      </c>
      <c r="C113" s="412" t="s">
        <v>685</v>
      </c>
      <c r="D113" s="413">
        <v>65503685225</v>
      </c>
    </row>
    <row r="114" spans="2:4" ht="15.75" thickBot="1">
      <c r="B114" s="411" t="s">
        <v>532</v>
      </c>
      <c r="C114" s="412" t="s">
        <v>685</v>
      </c>
      <c r="D114" s="413">
        <v>65503685239</v>
      </c>
    </row>
    <row r="115" spans="2:4" ht="15.75" thickBot="1">
      <c r="B115" s="411" t="s">
        <v>533</v>
      </c>
      <c r="C115" s="412" t="s">
        <v>685</v>
      </c>
      <c r="D115" s="413">
        <v>65503728248</v>
      </c>
    </row>
    <row r="116" spans="2:4" ht="15.75" thickBot="1">
      <c r="B116" s="411" t="s">
        <v>534</v>
      </c>
      <c r="C116" s="412" t="s">
        <v>685</v>
      </c>
      <c r="D116" s="413">
        <v>65503739986</v>
      </c>
    </row>
    <row r="117" spans="2:4" ht="15.75" thickBot="1">
      <c r="B117" s="411" t="s">
        <v>535</v>
      </c>
      <c r="C117" s="412" t="s">
        <v>685</v>
      </c>
      <c r="D117" s="413">
        <v>65503758659</v>
      </c>
    </row>
    <row r="118" spans="2:4" ht="15.75" thickBot="1">
      <c r="B118" s="411" t="s">
        <v>536</v>
      </c>
      <c r="C118" s="412" t="s">
        <v>685</v>
      </c>
      <c r="D118" s="413">
        <v>65503765966</v>
      </c>
    </row>
    <row r="119" spans="2:4" ht="15.75" thickBot="1">
      <c r="B119" s="411" t="s">
        <v>537</v>
      </c>
      <c r="C119" s="412" t="s">
        <v>685</v>
      </c>
      <c r="D119" s="413">
        <v>65503767970</v>
      </c>
    </row>
    <row r="120" spans="2:4" ht="15.75" thickBot="1">
      <c r="B120" s="411" t="s">
        <v>538</v>
      </c>
      <c r="C120" s="412" t="s">
        <v>685</v>
      </c>
      <c r="D120" s="413">
        <v>65503782013</v>
      </c>
    </row>
    <row r="121" spans="2:4" ht="15.75" thickBot="1">
      <c r="B121" s="411" t="s">
        <v>539</v>
      </c>
      <c r="C121" s="412" t="s">
        <v>685</v>
      </c>
      <c r="D121" s="413">
        <v>65503784261</v>
      </c>
    </row>
    <row r="122" spans="2:4" ht="15.75" thickBot="1">
      <c r="B122" s="411" t="s">
        <v>540</v>
      </c>
      <c r="C122" s="412" t="s">
        <v>685</v>
      </c>
      <c r="D122" s="413">
        <v>65503789909</v>
      </c>
    </row>
    <row r="123" spans="2:4" ht="15.75" thickBot="1">
      <c r="B123" s="411" t="s">
        <v>541</v>
      </c>
      <c r="C123" s="412" t="s">
        <v>685</v>
      </c>
      <c r="D123" s="413">
        <v>65503793504</v>
      </c>
    </row>
    <row r="124" spans="2:4" ht="15.75" thickBot="1">
      <c r="B124" s="411" t="s">
        <v>542</v>
      </c>
      <c r="C124" s="412" t="s">
        <v>685</v>
      </c>
      <c r="D124" s="413">
        <v>65503817365</v>
      </c>
    </row>
    <row r="125" spans="2:4" ht="15.75" thickBot="1">
      <c r="B125" s="411" t="s">
        <v>543</v>
      </c>
      <c r="C125" s="412" t="s">
        <v>685</v>
      </c>
      <c r="D125" s="413">
        <v>65503817379</v>
      </c>
    </row>
    <row r="126" spans="2:4" ht="15.75" thickBot="1">
      <c r="B126" s="411" t="s">
        <v>544</v>
      </c>
      <c r="C126" s="412" t="s">
        <v>685</v>
      </c>
      <c r="D126" s="413">
        <v>65503833781</v>
      </c>
    </row>
    <row r="127" spans="2:4" ht="15.75" thickBot="1">
      <c r="B127" s="411" t="s">
        <v>545</v>
      </c>
      <c r="C127" s="412" t="s">
        <v>685</v>
      </c>
      <c r="D127" s="413">
        <v>65503838181</v>
      </c>
    </row>
    <row r="128" spans="2:4" ht="15.75" thickBot="1">
      <c r="B128" s="411" t="s">
        <v>546</v>
      </c>
      <c r="C128" s="412" t="s">
        <v>685</v>
      </c>
      <c r="D128" s="413">
        <v>65503840517</v>
      </c>
    </row>
    <row r="129" spans="2:4" ht="15.75" thickBot="1">
      <c r="B129" s="411" t="s">
        <v>547</v>
      </c>
      <c r="C129" s="412" t="s">
        <v>685</v>
      </c>
      <c r="D129" s="413">
        <v>65503845301</v>
      </c>
    </row>
    <row r="130" spans="2:4" ht="15.75" thickBot="1">
      <c r="B130" s="411" t="s">
        <v>548</v>
      </c>
      <c r="C130" s="412" t="s">
        <v>685</v>
      </c>
      <c r="D130" s="413">
        <v>65503850743</v>
      </c>
    </row>
    <row r="131" spans="2:4" ht="15.75" thickBot="1">
      <c r="B131" s="411" t="s">
        <v>549</v>
      </c>
      <c r="C131" s="412" t="s">
        <v>685</v>
      </c>
      <c r="D131" s="413">
        <v>65503852255</v>
      </c>
    </row>
    <row r="132" spans="2:4" ht="15.75" thickBot="1">
      <c r="B132" s="411" t="s">
        <v>550</v>
      </c>
      <c r="C132" s="412" t="s">
        <v>685</v>
      </c>
      <c r="D132" s="413">
        <v>65503898617</v>
      </c>
    </row>
    <row r="133" spans="2:4" ht="15.75" thickBot="1">
      <c r="B133" s="411" t="s">
        <v>551</v>
      </c>
      <c r="C133" s="412" t="s">
        <v>685</v>
      </c>
      <c r="D133" s="413">
        <v>65503900996</v>
      </c>
    </row>
    <row r="134" spans="2:4" ht="15.75" thickBot="1">
      <c r="B134" s="411" t="s">
        <v>552</v>
      </c>
      <c r="C134" s="412" t="s">
        <v>685</v>
      </c>
      <c r="D134" s="413">
        <v>65503917194</v>
      </c>
    </row>
    <row r="135" spans="2:4" ht="15.75" thickBot="1">
      <c r="B135" s="411" t="s">
        <v>553</v>
      </c>
      <c r="C135" s="412" t="s">
        <v>685</v>
      </c>
      <c r="D135" s="413">
        <v>65503926394</v>
      </c>
    </row>
    <row r="136" spans="2:4" ht="15.75" thickBot="1">
      <c r="B136" s="411" t="s">
        <v>554</v>
      </c>
      <c r="C136" s="412" t="s">
        <v>685</v>
      </c>
      <c r="D136" s="413">
        <v>65503928057</v>
      </c>
    </row>
    <row r="137" spans="2:4" ht="15.75" thickBot="1">
      <c r="B137" s="411" t="s">
        <v>555</v>
      </c>
      <c r="C137" s="412" t="s">
        <v>685</v>
      </c>
      <c r="D137" s="413">
        <v>65503946227</v>
      </c>
    </row>
    <row r="138" spans="2:4" ht="15.75" thickBot="1">
      <c r="B138" s="411" t="s">
        <v>556</v>
      </c>
      <c r="C138" s="412" t="s">
        <v>685</v>
      </c>
      <c r="D138" s="413">
        <v>65503957718</v>
      </c>
    </row>
    <row r="139" spans="2:4" ht="15.75" thickBot="1">
      <c r="B139" s="411" t="s">
        <v>557</v>
      </c>
      <c r="C139" s="412" t="s">
        <v>685</v>
      </c>
      <c r="D139" s="413">
        <v>65503957752</v>
      </c>
    </row>
    <row r="140" spans="2:4" ht="15.75" thickBot="1">
      <c r="B140" s="411" t="s">
        <v>558</v>
      </c>
      <c r="C140" s="412" t="s">
        <v>685</v>
      </c>
      <c r="D140" s="413">
        <v>65503957766</v>
      </c>
    </row>
    <row r="141" spans="2:4" ht="15.75" thickBot="1">
      <c r="B141" s="411" t="s">
        <v>559</v>
      </c>
      <c r="C141" s="412" t="s">
        <v>685</v>
      </c>
      <c r="D141" s="413">
        <v>65503988101</v>
      </c>
    </row>
    <row r="142" spans="2:4" ht="15.75" thickBot="1">
      <c r="B142" s="411" t="s">
        <v>560</v>
      </c>
      <c r="C142" s="412" t="s">
        <v>685</v>
      </c>
      <c r="D142" s="413">
        <v>65504000633</v>
      </c>
    </row>
    <row r="143" spans="2:4" ht="15.75" thickBot="1">
      <c r="B143" s="411" t="s">
        <v>561</v>
      </c>
      <c r="C143" s="412" t="s">
        <v>685</v>
      </c>
      <c r="D143" s="413">
        <v>65504004223</v>
      </c>
    </row>
    <row r="144" spans="2:4" ht="15.75" thickBot="1">
      <c r="B144" s="411" t="s">
        <v>562</v>
      </c>
      <c r="C144" s="412" t="s">
        <v>685</v>
      </c>
      <c r="D144" s="413">
        <v>65504025036</v>
      </c>
    </row>
    <row r="145" spans="2:4" ht="15.75" thickBot="1">
      <c r="B145" s="411" t="s">
        <v>563</v>
      </c>
      <c r="C145" s="412" t="s">
        <v>685</v>
      </c>
      <c r="D145" s="413">
        <v>65504044843</v>
      </c>
    </row>
    <row r="146" spans="2:4" ht="15.75" thickBot="1">
      <c r="B146" s="411" t="s">
        <v>564</v>
      </c>
      <c r="C146" s="412" t="s">
        <v>685</v>
      </c>
      <c r="D146" s="413">
        <v>65504048800</v>
      </c>
    </row>
    <row r="147" spans="2:4" ht="15.75" thickBot="1">
      <c r="B147" s="411" t="s">
        <v>565</v>
      </c>
      <c r="C147" s="412" t="s">
        <v>685</v>
      </c>
      <c r="D147" s="413">
        <v>65504078480</v>
      </c>
    </row>
    <row r="148" spans="2:4" ht="15.75" thickBot="1">
      <c r="B148" s="411" t="s">
        <v>566</v>
      </c>
      <c r="C148" s="412" t="s">
        <v>685</v>
      </c>
      <c r="D148" s="413">
        <v>65504079165</v>
      </c>
    </row>
    <row r="149" spans="2:4" ht="15.75" thickBot="1">
      <c r="B149" s="411" t="s">
        <v>567</v>
      </c>
      <c r="C149" s="412" t="s">
        <v>685</v>
      </c>
      <c r="D149" s="413">
        <v>65504079182</v>
      </c>
    </row>
    <row r="150" spans="2:4" ht="15.75" thickBot="1">
      <c r="B150" s="411" t="s">
        <v>568</v>
      </c>
      <c r="C150" s="412" t="s">
        <v>685</v>
      </c>
      <c r="D150" s="413">
        <v>65504082359</v>
      </c>
    </row>
    <row r="151" spans="2:4" ht="15.75" thickBot="1">
      <c r="B151" s="411" t="s">
        <v>569</v>
      </c>
      <c r="C151" s="412" t="s">
        <v>685</v>
      </c>
      <c r="D151" s="413">
        <v>65504092719</v>
      </c>
    </row>
    <row r="152" spans="2:4" ht="15.75" thickBot="1">
      <c r="B152" s="411" t="s">
        <v>570</v>
      </c>
      <c r="C152" s="412" t="s">
        <v>685</v>
      </c>
      <c r="D152" s="413">
        <v>65504118064</v>
      </c>
    </row>
    <row r="153" spans="2:4" ht="15.75" thickBot="1">
      <c r="B153" s="411" t="s">
        <v>571</v>
      </c>
      <c r="C153" s="412" t="s">
        <v>685</v>
      </c>
      <c r="D153" s="413">
        <v>65504193617</v>
      </c>
    </row>
    <row r="154" spans="2:4" ht="15.75" thickBot="1">
      <c r="B154" s="411" t="s">
        <v>572</v>
      </c>
      <c r="C154" s="412" t="s">
        <v>685</v>
      </c>
      <c r="D154" s="413">
        <v>65504214269</v>
      </c>
    </row>
    <row r="155" spans="2:4" ht="15.75" thickBot="1">
      <c r="B155" s="411" t="s">
        <v>573</v>
      </c>
      <c r="C155" s="412" t="s">
        <v>685</v>
      </c>
      <c r="D155" s="413">
        <v>65504233388</v>
      </c>
    </row>
    <row r="156" spans="2:4" ht="15.75" thickBot="1">
      <c r="B156" s="411" t="s">
        <v>574</v>
      </c>
      <c r="C156" s="412" t="s">
        <v>685</v>
      </c>
      <c r="D156" s="413">
        <v>65504235071</v>
      </c>
    </row>
    <row r="157" spans="2:4" ht="15.75" thickBot="1">
      <c r="B157" s="411" t="s">
        <v>575</v>
      </c>
      <c r="C157" s="412" t="s">
        <v>685</v>
      </c>
      <c r="D157" s="413">
        <v>65504253241</v>
      </c>
    </row>
    <row r="158" spans="2:4" ht="15.75" thickBot="1">
      <c r="B158" s="411" t="s">
        <v>576</v>
      </c>
      <c r="C158" s="412" t="s">
        <v>685</v>
      </c>
      <c r="D158" s="413">
        <v>65504253329</v>
      </c>
    </row>
    <row r="159" spans="2:4" ht="15.75" thickBot="1">
      <c r="B159" s="411" t="s">
        <v>577</v>
      </c>
      <c r="C159" s="412" t="s">
        <v>685</v>
      </c>
      <c r="D159" s="413">
        <v>65504288922</v>
      </c>
    </row>
    <row r="160" spans="2:4" ht="15.75" thickBot="1">
      <c r="B160" s="411" t="s">
        <v>578</v>
      </c>
      <c r="C160" s="412" t="s">
        <v>685</v>
      </c>
      <c r="D160" s="413">
        <v>65504289840</v>
      </c>
    </row>
    <row r="161" spans="2:4" ht="15.75" thickBot="1">
      <c r="B161" s="411" t="s">
        <v>579</v>
      </c>
      <c r="C161" s="412" t="s">
        <v>685</v>
      </c>
      <c r="D161" s="413">
        <v>65504290086</v>
      </c>
    </row>
    <row r="162" spans="2:4" ht="15.75" thickBot="1">
      <c r="B162" s="411" t="s">
        <v>580</v>
      </c>
      <c r="C162" s="412" t="s">
        <v>685</v>
      </c>
      <c r="D162" s="413">
        <v>65504318848</v>
      </c>
    </row>
    <row r="163" spans="2:4" ht="15.75" thickBot="1">
      <c r="B163" s="411" t="s">
        <v>581</v>
      </c>
      <c r="C163" s="412" t="s">
        <v>685</v>
      </c>
      <c r="D163" s="413">
        <v>65504320408</v>
      </c>
    </row>
    <row r="164" spans="2:4" ht="15.75" thickBot="1">
      <c r="B164" s="411" t="s">
        <v>582</v>
      </c>
      <c r="C164" s="412" t="s">
        <v>685</v>
      </c>
      <c r="D164" s="413">
        <v>65504323176</v>
      </c>
    </row>
    <row r="165" spans="2:4" ht="15.75" thickBot="1">
      <c r="B165" s="411" t="s">
        <v>583</v>
      </c>
      <c r="C165" s="412" t="s">
        <v>685</v>
      </c>
      <c r="D165" s="413">
        <v>65504323193</v>
      </c>
    </row>
    <row r="166" spans="2:4" ht="15.75" thickBot="1">
      <c r="B166" s="411" t="s">
        <v>584</v>
      </c>
      <c r="C166" s="412" t="s">
        <v>685</v>
      </c>
      <c r="D166" s="413">
        <v>65504332527</v>
      </c>
    </row>
    <row r="167" spans="2:4" ht="15.75" thickBot="1">
      <c r="B167" s="411" t="s">
        <v>585</v>
      </c>
      <c r="C167" s="412" t="s">
        <v>685</v>
      </c>
      <c r="D167" s="413">
        <v>65504336287</v>
      </c>
    </row>
    <row r="168" spans="2:4" ht="15.75" thickBot="1">
      <c r="B168" s="411" t="s">
        <v>586</v>
      </c>
      <c r="C168" s="412" t="s">
        <v>685</v>
      </c>
      <c r="D168" s="413">
        <v>65504341727</v>
      </c>
    </row>
    <row r="169" spans="2:4" ht="15.75" thickBot="1">
      <c r="B169" s="411" t="s">
        <v>587</v>
      </c>
      <c r="C169" s="412" t="s">
        <v>685</v>
      </c>
      <c r="D169" s="413">
        <v>65504381190</v>
      </c>
    </row>
    <row r="170" spans="2:4" ht="15.75" thickBot="1">
      <c r="B170" s="411" t="s">
        <v>588</v>
      </c>
      <c r="C170" s="412" t="s">
        <v>685</v>
      </c>
      <c r="D170" s="413">
        <v>65504381307</v>
      </c>
    </row>
    <row r="171" spans="2:4" ht="15.75" thickBot="1">
      <c r="B171" s="411" t="s">
        <v>589</v>
      </c>
      <c r="C171" s="412" t="s">
        <v>685</v>
      </c>
      <c r="D171" s="413">
        <v>65504394833</v>
      </c>
    </row>
    <row r="172" spans="2:4" ht="15.75" thickBot="1">
      <c r="B172" s="411" t="s">
        <v>590</v>
      </c>
      <c r="C172" s="412" t="s">
        <v>685</v>
      </c>
      <c r="D172" s="413">
        <v>65504394850</v>
      </c>
    </row>
    <row r="173" spans="2:4" ht="15.75" thickBot="1">
      <c r="B173" s="411" t="s">
        <v>591</v>
      </c>
      <c r="C173" s="412" t="s">
        <v>685</v>
      </c>
      <c r="D173" s="413">
        <v>65504411620</v>
      </c>
    </row>
    <row r="174" spans="2:4" ht="15.75" thickBot="1">
      <c r="B174" s="411" t="s">
        <v>592</v>
      </c>
      <c r="C174" s="412" t="s">
        <v>685</v>
      </c>
      <c r="D174" s="413">
        <v>65504412137</v>
      </c>
    </row>
    <row r="175" spans="2:4" ht="15.75" thickBot="1">
      <c r="B175" s="411" t="s">
        <v>593</v>
      </c>
      <c r="C175" s="412" t="s">
        <v>685</v>
      </c>
      <c r="D175" s="413">
        <v>65504412171</v>
      </c>
    </row>
    <row r="176" spans="2:4" ht="15.75" thickBot="1">
      <c r="B176" s="411" t="s">
        <v>594</v>
      </c>
      <c r="C176" s="412" t="s">
        <v>685</v>
      </c>
      <c r="D176" s="413">
        <v>65504412262</v>
      </c>
    </row>
    <row r="177" spans="2:4" ht="15.75" thickBot="1">
      <c r="B177" s="411" t="s">
        <v>595</v>
      </c>
      <c r="C177" s="412" t="s">
        <v>685</v>
      </c>
      <c r="D177" s="413">
        <v>65504412336</v>
      </c>
    </row>
    <row r="178" spans="2:4" ht="15.75" thickBot="1">
      <c r="B178" s="411" t="s">
        <v>596</v>
      </c>
      <c r="C178" s="412" t="s">
        <v>685</v>
      </c>
      <c r="D178" s="413">
        <v>65504425387</v>
      </c>
    </row>
    <row r="179" spans="2:4" ht="15.75" thickBot="1">
      <c r="B179" s="411" t="s">
        <v>597</v>
      </c>
      <c r="C179" s="412" t="s">
        <v>685</v>
      </c>
      <c r="D179" s="413">
        <v>65504428457</v>
      </c>
    </row>
    <row r="180" spans="2:4" ht="15.75" thickBot="1">
      <c r="B180" s="411" t="s">
        <v>598</v>
      </c>
      <c r="C180" s="412" t="s">
        <v>685</v>
      </c>
      <c r="D180" s="413">
        <v>65504428491</v>
      </c>
    </row>
    <row r="181" spans="2:4" ht="15.75" thickBot="1">
      <c r="B181" s="411" t="s">
        <v>599</v>
      </c>
      <c r="C181" s="412" t="s">
        <v>685</v>
      </c>
      <c r="D181" s="413">
        <v>65504428534</v>
      </c>
    </row>
    <row r="182" spans="2:4" ht="15.75" thickBot="1">
      <c r="B182" s="411" t="s">
        <v>600</v>
      </c>
      <c r="C182" s="412" t="s">
        <v>685</v>
      </c>
      <c r="D182" s="413">
        <v>65504429910</v>
      </c>
    </row>
    <row r="183" spans="2:4" ht="15.75" thickBot="1">
      <c r="B183" s="411" t="s">
        <v>601</v>
      </c>
      <c r="C183" s="412" t="s">
        <v>685</v>
      </c>
      <c r="D183" s="413">
        <v>65504435366</v>
      </c>
    </row>
    <row r="184" spans="2:4" ht="15.75" thickBot="1">
      <c r="B184" s="411" t="s">
        <v>602</v>
      </c>
      <c r="C184" s="412" t="s">
        <v>685</v>
      </c>
      <c r="D184" s="413">
        <v>65504437398</v>
      </c>
    </row>
    <row r="185" spans="2:4" ht="15.75" thickBot="1">
      <c r="B185" s="411" t="s">
        <v>603</v>
      </c>
      <c r="C185" s="412" t="s">
        <v>685</v>
      </c>
      <c r="D185" s="413">
        <v>65504438254</v>
      </c>
    </row>
    <row r="186" spans="2:4" ht="15.75" thickBot="1">
      <c r="B186" s="411" t="s">
        <v>604</v>
      </c>
      <c r="C186" s="412" t="s">
        <v>685</v>
      </c>
      <c r="D186" s="413">
        <v>65504438300</v>
      </c>
    </row>
    <row r="187" spans="2:4" ht="15.75" thickBot="1">
      <c r="B187" s="411" t="s">
        <v>605</v>
      </c>
      <c r="C187" s="412" t="s">
        <v>685</v>
      </c>
      <c r="D187" s="413">
        <v>65504443526</v>
      </c>
    </row>
    <row r="188" spans="2:4" ht="15.75" thickBot="1">
      <c r="B188" s="411" t="s">
        <v>606</v>
      </c>
      <c r="C188" s="412" t="s">
        <v>685</v>
      </c>
      <c r="D188" s="413">
        <v>65504447073</v>
      </c>
    </row>
    <row r="189" spans="2:4" ht="15.75" thickBot="1">
      <c r="B189" s="411" t="s">
        <v>607</v>
      </c>
      <c r="C189" s="412" t="s">
        <v>685</v>
      </c>
      <c r="D189" s="413">
        <v>65504447332</v>
      </c>
    </row>
    <row r="190" spans="2:4" ht="15.75" thickBot="1">
      <c r="B190" s="411" t="s">
        <v>608</v>
      </c>
      <c r="C190" s="412" t="s">
        <v>685</v>
      </c>
      <c r="D190" s="413">
        <v>65504447440</v>
      </c>
    </row>
    <row r="191" spans="2:4" ht="15.75" thickBot="1">
      <c r="B191" s="411" t="s">
        <v>609</v>
      </c>
      <c r="C191" s="412" t="s">
        <v>685</v>
      </c>
      <c r="D191" s="413">
        <v>65504447471</v>
      </c>
    </row>
    <row r="192" spans="2:4" ht="15.75" thickBot="1">
      <c r="B192" s="411" t="s">
        <v>610</v>
      </c>
      <c r="C192" s="412" t="s">
        <v>685</v>
      </c>
      <c r="D192" s="413">
        <v>65504447835</v>
      </c>
    </row>
    <row r="193" spans="2:4" ht="15.75" thickBot="1">
      <c r="B193" s="411" t="s">
        <v>611</v>
      </c>
      <c r="C193" s="412" t="s">
        <v>685</v>
      </c>
      <c r="D193" s="413">
        <v>65504447852</v>
      </c>
    </row>
    <row r="194" spans="2:4" ht="15.75" thickBot="1">
      <c r="B194" s="411" t="s">
        <v>612</v>
      </c>
      <c r="C194" s="412" t="s">
        <v>685</v>
      </c>
      <c r="D194" s="413">
        <v>65504449316</v>
      </c>
    </row>
    <row r="195" spans="2:4" ht="15.75" thickBot="1">
      <c r="B195" s="411" t="s">
        <v>613</v>
      </c>
      <c r="C195" s="412" t="s">
        <v>685</v>
      </c>
      <c r="D195" s="413">
        <v>65504449381</v>
      </c>
    </row>
    <row r="196" spans="2:4" ht="15.75" thickBot="1">
      <c r="B196" s="411" t="s">
        <v>614</v>
      </c>
      <c r="C196" s="412" t="s">
        <v>685</v>
      </c>
      <c r="D196" s="413">
        <v>65504449438</v>
      </c>
    </row>
    <row r="197" spans="2:4" ht="15.75" thickBot="1">
      <c r="B197" s="411" t="s">
        <v>615</v>
      </c>
      <c r="C197" s="412" t="s">
        <v>685</v>
      </c>
      <c r="D197" s="413">
        <v>65504449501</v>
      </c>
    </row>
    <row r="198" spans="2:4" ht="15.75" thickBot="1">
      <c r="B198" s="411" t="s">
        <v>616</v>
      </c>
      <c r="C198" s="412" t="s">
        <v>685</v>
      </c>
      <c r="D198" s="413">
        <v>65504463637</v>
      </c>
    </row>
    <row r="199" spans="2:4" ht="15.75" thickBot="1">
      <c r="B199" s="411" t="s">
        <v>617</v>
      </c>
      <c r="C199" s="412" t="s">
        <v>685</v>
      </c>
      <c r="D199" s="413">
        <v>65504465840</v>
      </c>
    </row>
    <row r="200" spans="2:4" ht="15.75" thickBot="1">
      <c r="B200" s="411" t="s">
        <v>618</v>
      </c>
      <c r="C200" s="412" t="s">
        <v>685</v>
      </c>
      <c r="D200" s="413">
        <v>65504465993</v>
      </c>
    </row>
    <row r="201" spans="2:4" ht="15.75" thickBot="1">
      <c r="B201" s="411" t="s">
        <v>619</v>
      </c>
      <c r="C201" s="412" t="s">
        <v>685</v>
      </c>
      <c r="D201" s="413">
        <v>65504466130</v>
      </c>
    </row>
    <row r="202" spans="2:4" ht="15.75" thickBot="1">
      <c r="B202" s="411" t="s">
        <v>620</v>
      </c>
      <c r="C202" s="412" t="s">
        <v>685</v>
      </c>
      <c r="D202" s="413">
        <v>65504468773</v>
      </c>
    </row>
    <row r="203" spans="2:4" ht="15.75" thickBot="1">
      <c r="B203" s="411" t="s">
        <v>621</v>
      </c>
      <c r="C203" s="412" t="s">
        <v>685</v>
      </c>
      <c r="D203" s="413">
        <v>65504468790</v>
      </c>
    </row>
    <row r="204" spans="2:4" ht="15.75" thickBot="1">
      <c r="B204" s="411" t="s">
        <v>622</v>
      </c>
      <c r="C204" s="412" t="s">
        <v>685</v>
      </c>
      <c r="D204" s="413">
        <v>65504468802</v>
      </c>
    </row>
    <row r="205" spans="2:4" ht="15.75" thickBot="1">
      <c r="B205" s="411" t="s">
        <v>623</v>
      </c>
      <c r="C205" s="412" t="s">
        <v>685</v>
      </c>
      <c r="D205" s="413">
        <v>65504468833</v>
      </c>
    </row>
    <row r="206" spans="2:4" ht="15.75" thickBot="1">
      <c r="B206" s="411" t="s">
        <v>623</v>
      </c>
      <c r="C206" s="412" t="s">
        <v>685</v>
      </c>
      <c r="D206" s="413">
        <v>65504468850</v>
      </c>
    </row>
    <row r="207" spans="2:4" ht="15.75" thickBot="1">
      <c r="B207" s="411" t="s">
        <v>624</v>
      </c>
      <c r="C207" s="412" t="s">
        <v>685</v>
      </c>
      <c r="D207" s="413">
        <v>65504468910</v>
      </c>
    </row>
    <row r="208" spans="2:4" ht="15.75" thickBot="1">
      <c r="B208" s="411" t="s">
        <v>625</v>
      </c>
      <c r="C208" s="412" t="s">
        <v>685</v>
      </c>
      <c r="D208" s="413">
        <v>65504469995</v>
      </c>
    </row>
    <row r="209" spans="2:4" ht="15.75" thickBot="1">
      <c r="B209" s="411" t="s">
        <v>626</v>
      </c>
      <c r="C209" s="412" t="s">
        <v>685</v>
      </c>
      <c r="D209" s="413">
        <v>65504470012</v>
      </c>
    </row>
    <row r="210" spans="2:4" ht="15.75" thickBot="1">
      <c r="B210" s="411" t="s">
        <v>627</v>
      </c>
      <c r="C210" s="412" t="s">
        <v>685</v>
      </c>
      <c r="D210" s="413">
        <v>65504473573</v>
      </c>
    </row>
    <row r="211" spans="2:4" ht="15.75" thickBot="1">
      <c r="B211" s="411" t="s">
        <v>628</v>
      </c>
      <c r="C211" s="412" t="s">
        <v>685</v>
      </c>
      <c r="D211" s="413">
        <v>65504473616</v>
      </c>
    </row>
    <row r="212" spans="2:4" ht="15.75" thickBot="1">
      <c r="B212" s="411" t="s">
        <v>629</v>
      </c>
      <c r="C212" s="412" t="s">
        <v>685</v>
      </c>
      <c r="D212" s="413">
        <v>65504479605</v>
      </c>
    </row>
    <row r="213" spans="2:4" ht="15.75" thickBot="1">
      <c r="B213" s="411" t="s">
        <v>630</v>
      </c>
      <c r="C213" s="412" t="s">
        <v>685</v>
      </c>
      <c r="D213" s="413">
        <v>65504479667</v>
      </c>
    </row>
    <row r="214" spans="2:4" ht="15.75" thickBot="1">
      <c r="B214" s="411" t="s">
        <v>631</v>
      </c>
      <c r="C214" s="412" t="s">
        <v>685</v>
      </c>
      <c r="D214" s="413">
        <v>65504483566</v>
      </c>
    </row>
    <row r="215" spans="2:4" ht="15.75" thickBot="1">
      <c r="B215" s="411" t="s">
        <v>632</v>
      </c>
      <c r="C215" s="412" t="s">
        <v>685</v>
      </c>
      <c r="D215" s="413">
        <v>65504524099</v>
      </c>
    </row>
    <row r="216" spans="2:4" ht="15.75" thickBot="1">
      <c r="B216" s="411" t="s">
        <v>633</v>
      </c>
      <c r="C216" s="412" t="s">
        <v>685</v>
      </c>
      <c r="D216" s="413">
        <v>65504532293</v>
      </c>
    </row>
    <row r="217" spans="2:4" ht="15.75" thickBot="1">
      <c r="B217" s="411" t="s">
        <v>634</v>
      </c>
      <c r="C217" s="412" t="s">
        <v>685</v>
      </c>
      <c r="D217" s="413">
        <v>65504533726</v>
      </c>
    </row>
    <row r="218" spans="2:4" ht="15.75" thickBot="1">
      <c r="B218" s="411" t="s">
        <v>635</v>
      </c>
      <c r="C218" s="412" t="s">
        <v>685</v>
      </c>
      <c r="D218" s="413">
        <v>65504535437</v>
      </c>
    </row>
    <row r="219" spans="2:4" ht="15.75" thickBot="1">
      <c r="B219" s="411" t="s">
        <v>636</v>
      </c>
      <c r="C219" s="412" t="s">
        <v>685</v>
      </c>
      <c r="D219" s="413">
        <v>65504552905</v>
      </c>
    </row>
    <row r="220" spans="2:4" ht="15.75" thickBot="1">
      <c r="B220" s="411" t="s">
        <v>637</v>
      </c>
      <c r="C220" s="412" t="s">
        <v>685</v>
      </c>
      <c r="D220" s="413">
        <v>65504553729</v>
      </c>
    </row>
    <row r="221" spans="2:4" ht="15.75" thickBot="1">
      <c r="B221" s="411" t="s">
        <v>638</v>
      </c>
      <c r="C221" s="412" t="s">
        <v>685</v>
      </c>
      <c r="D221" s="413">
        <v>65504558697</v>
      </c>
    </row>
    <row r="222" spans="2:4" ht="15.75" thickBot="1">
      <c r="B222" s="411" t="s">
        <v>639</v>
      </c>
      <c r="C222" s="412" t="s">
        <v>685</v>
      </c>
      <c r="D222" s="413">
        <v>65504568463</v>
      </c>
    </row>
    <row r="223" spans="2:4" ht="15.75" thickBot="1">
      <c r="B223" s="411" t="s">
        <v>458</v>
      </c>
      <c r="C223" s="412" t="s">
        <v>685</v>
      </c>
      <c r="D223" s="413">
        <v>65504568571</v>
      </c>
    </row>
    <row r="224" spans="2:4" ht="15.75" thickBot="1">
      <c r="B224" s="411" t="s">
        <v>640</v>
      </c>
      <c r="C224" s="412" t="s">
        <v>685</v>
      </c>
      <c r="D224" s="413">
        <v>65504569455</v>
      </c>
    </row>
    <row r="225" spans="2:4" ht="15.75" thickBot="1">
      <c r="B225" s="411" t="s">
        <v>641</v>
      </c>
      <c r="C225" s="412" t="s">
        <v>685</v>
      </c>
      <c r="D225" s="413">
        <v>65504570910</v>
      </c>
    </row>
    <row r="226" spans="2:4" ht="15.75" thickBot="1">
      <c r="B226" s="411" t="s">
        <v>642</v>
      </c>
      <c r="C226" s="412" t="s">
        <v>685</v>
      </c>
      <c r="D226" s="413">
        <v>65504589890</v>
      </c>
    </row>
    <row r="227" spans="2:4" ht="15.75" thickBot="1">
      <c r="B227" s="411" t="s">
        <v>643</v>
      </c>
      <c r="C227" s="412" t="s">
        <v>685</v>
      </c>
      <c r="D227" s="413">
        <v>65504595742</v>
      </c>
    </row>
    <row r="228" spans="2:4" ht="15.75" thickBot="1">
      <c r="B228" s="411" t="s">
        <v>644</v>
      </c>
      <c r="C228" s="412" t="s">
        <v>685</v>
      </c>
      <c r="D228" s="413">
        <v>65504597223</v>
      </c>
    </row>
    <row r="229" spans="2:4" ht="15.75" thickBot="1">
      <c r="B229" s="411" t="s">
        <v>645</v>
      </c>
      <c r="C229" s="412" t="s">
        <v>685</v>
      </c>
      <c r="D229" s="413">
        <v>65504610343</v>
      </c>
    </row>
    <row r="230" spans="2:4" ht="15.75" thickBot="1">
      <c r="B230" s="411" t="s">
        <v>646</v>
      </c>
      <c r="C230" s="412" t="s">
        <v>685</v>
      </c>
      <c r="D230" s="413">
        <v>65504618364</v>
      </c>
    </row>
    <row r="231" spans="2:4" ht="15.75" thickBot="1">
      <c r="B231" s="411" t="s">
        <v>647</v>
      </c>
      <c r="C231" s="412" t="s">
        <v>685</v>
      </c>
      <c r="D231" s="413">
        <v>65504618381</v>
      </c>
    </row>
    <row r="232" spans="2:4" ht="15.75" thickBot="1">
      <c r="B232" s="411" t="s">
        <v>648</v>
      </c>
      <c r="C232" s="412" t="s">
        <v>685</v>
      </c>
      <c r="D232" s="413">
        <v>65504628616</v>
      </c>
    </row>
    <row r="233" spans="2:4" ht="15.75" thickBot="1">
      <c r="B233" s="411" t="s">
        <v>649</v>
      </c>
      <c r="C233" s="412" t="s">
        <v>685</v>
      </c>
      <c r="D233" s="413">
        <v>65504649997</v>
      </c>
    </row>
    <row r="234" spans="2:4" ht="15.75" thickBot="1">
      <c r="B234" s="411" t="s">
        <v>650</v>
      </c>
      <c r="C234" s="412" t="s">
        <v>685</v>
      </c>
      <c r="D234" s="413">
        <v>65504654172</v>
      </c>
    </row>
    <row r="235" spans="2:4" ht="15.75" thickBot="1">
      <c r="B235" s="411" t="s">
        <v>651</v>
      </c>
      <c r="C235" s="412" t="s">
        <v>685</v>
      </c>
      <c r="D235" s="413">
        <v>65504660558</v>
      </c>
    </row>
    <row r="236" spans="2:4" ht="15.75" thickBot="1">
      <c r="B236" s="411" t="s">
        <v>652</v>
      </c>
      <c r="C236" s="412" t="s">
        <v>685</v>
      </c>
      <c r="D236" s="413">
        <v>65504660942</v>
      </c>
    </row>
    <row r="237" spans="2:4" ht="15.75" thickBot="1">
      <c r="B237" s="411" t="s">
        <v>653</v>
      </c>
      <c r="C237" s="412" t="s">
        <v>685</v>
      </c>
      <c r="D237" s="413">
        <v>65504661567</v>
      </c>
    </row>
    <row r="238" spans="2:4" ht="15.75" thickBot="1">
      <c r="B238" s="411" t="s">
        <v>654</v>
      </c>
      <c r="C238" s="412" t="s">
        <v>685</v>
      </c>
      <c r="D238" s="413">
        <v>65504661689</v>
      </c>
    </row>
    <row r="239" spans="2:4" ht="15.75" thickBot="1">
      <c r="B239" s="411" t="s">
        <v>655</v>
      </c>
      <c r="C239" s="412" t="s">
        <v>685</v>
      </c>
      <c r="D239" s="413">
        <v>65504662818</v>
      </c>
    </row>
    <row r="240" spans="2:4" ht="15.75" thickBot="1">
      <c r="B240" s="411" t="s">
        <v>656</v>
      </c>
      <c r="C240" s="412" t="s">
        <v>685</v>
      </c>
      <c r="D240" s="413">
        <v>65504697629</v>
      </c>
    </row>
    <row r="241" spans="2:4" ht="15.75" thickBot="1">
      <c r="B241" s="411" t="s">
        <v>657</v>
      </c>
      <c r="C241" s="412" t="s">
        <v>685</v>
      </c>
      <c r="D241" s="413">
        <v>65504698152</v>
      </c>
    </row>
    <row r="242" spans="2:4" ht="15.75" thickBot="1">
      <c r="B242" s="411" t="s">
        <v>658</v>
      </c>
      <c r="C242" s="412" t="s">
        <v>685</v>
      </c>
      <c r="D242" s="413">
        <v>65504700298</v>
      </c>
    </row>
    <row r="243" spans="2:4" ht="15.75" thickBot="1">
      <c r="B243" s="411" t="s">
        <v>659</v>
      </c>
      <c r="C243" s="412" t="s">
        <v>685</v>
      </c>
      <c r="D243" s="413">
        <v>65504700361</v>
      </c>
    </row>
    <row r="244" spans="2:4" ht="15.75" thickBot="1">
      <c r="B244" s="411" t="s">
        <v>660</v>
      </c>
      <c r="C244" s="412" t="s">
        <v>685</v>
      </c>
      <c r="D244" s="413">
        <v>65504705250</v>
      </c>
    </row>
    <row r="245" spans="2:4" ht="15.75" thickBot="1">
      <c r="B245" s="411" t="s">
        <v>661</v>
      </c>
      <c r="C245" s="412" t="s">
        <v>685</v>
      </c>
      <c r="D245" s="413">
        <v>65504706529</v>
      </c>
    </row>
    <row r="246" spans="2:4" ht="15.75" thickBot="1">
      <c r="B246" s="411" t="s">
        <v>662</v>
      </c>
      <c r="C246" s="412" t="s">
        <v>685</v>
      </c>
      <c r="D246" s="413">
        <v>65504706654</v>
      </c>
    </row>
    <row r="247" spans="2:4" ht="15.75" thickBot="1">
      <c r="B247" s="411" t="s">
        <v>663</v>
      </c>
      <c r="C247" s="412" t="s">
        <v>685</v>
      </c>
      <c r="D247" s="413">
        <v>65504714601</v>
      </c>
    </row>
    <row r="248" spans="2:4" ht="15.75" thickBot="1">
      <c r="B248" s="411" t="s">
        <v>664</v>
      </c>
      <c r="C248" s="412" t="s">
        <v>685</v>
      </c>
      <c r="D248" s="413">
        <v>65504724045</v>
      </c>
    </row>
    <row r="249" spans="2:4" ht="15.75" thickBot="1">
      <c r="B249" s="411" t="s">
        <v>665</v>
      </c>
      <c r="C249" s="412" t="s">
        <v>685</v>
      </c>
      <c r="D249" s="413">
        <v>65504724119</v>
      </c>
    </row>
    <row r="250" spans="2:4" ht="15.75" thickBot="1">
      <c r="B250" s="411" t="s">
        <v>666</v>
      </c>
      <c r="C250" s="412" t="s">
        <v>685</v>
      </c>
      <c r="D250" s="413">
        <v>65504727359</v>
      </c>
    </row>
    <row r="251" spans="2:4" ht="15.75" thickBot="1">
      <c r="B251" s="411" t="s">
        <v>667</v>
      </c>
      <c r="C251" s="412" t="s">
        <v>685</v>
      </c>
      <c r="D251" s="413">
        <v>65504729363</v>
      </c>
    </row>
    <row r="252" spans="2:4" ht="15.75" thickBot="1">
      <c r="B252" s="411" t="s">
        <v>668</v>
      </c>
      <c r="C252" s="412" t="s">
        <v>685</v>
      </c>
      <c r="D252" s="413">
        <v>65504731946</v>
      </c>
    </row>
    <row r="253" spans="2:4" ht="15.75" thickBot="1">
      <c r="B253" s="411" t="s">
        <v>669</v>
      </c>
      <c r="C253" s="412" t="s">
        <v>685</v>
      </c>
      <c r="D253" s="413">
        <v>65504749778</v>
      </c>
    </row>
    <row r="254" spans="2:4" ht="15.75" thickBot="1">
      <c r="B254" s="411" t="s">
        <v>670</v>
      </c>
      <c r="C254" s="412" t="s">
        <v>685</v>
      </c>
      <c r="D254" s="413">
        <v>65504749795</v>
      </c>
    </row>
    <row r="255" spans="2:4" ht="15.75" thickBot="1">
      <c r="B255" s="411" t="s">
        <v>671</v>
      </c>
      <c r="C255" s="412" t="s">
        <v>685</v>
      </c>
      <c r="D255" s="413">
        <v>65504752074</v>
      </c>
    </row>
    <row r="256" spans="2:4" ht="15.75" thickBot="1">
      <c r="B256" s="411" t="s">
        <v>672</v>
      </c>
      <c r="C256" s="412" t="s">
        <v>685</v>
      </c>
      <c r="D256" s="413">
        <v>65504752242</v>
      </c>
    </row>
    <row r="257" spans="2:4" ht="15.75" thickBot="1">
      <c r="B257" s="411" t="s">
        <v>673</v>
      </c>
      <c r="C257" s="412" t="s">
        <v>685</v>
      </c>
      <c r="D257" s="413">
        <v>65504752256</v>
      </c>
    </row>
    <row r="258" spans="2:4" ht="15.75" thickBot="1">
      <c r="B258" s="411" t="s">
        <v>674</v>
      </c>
      <c r="C258" s="412" t="s">
        <v>685</v>
      </c>
      <c r="D258" s="413">
        <v>65504752290</v>
      </c>
    </row>
    <row r="259" spans="2:4" ht="15.75" thickBot="1">
      <c r="B259" s="411" t="s">
        <v>675</v>
      </c>
      <c r="C259" s="412" t="s">
        <v>685</v>
      </c>
      <c r="D259" s="413">
        <v>65504759925</v>
      </c>
    </row>
    <row r="260" spans="2:4" ht="15.75" thickBot="1">
      <c r="B260" s="411" t="s">
        <v>676</v>
      </c>
      <c r="C260" s="412" t="s">
        <v>685</v>
      </c>
      <c r="D260" s="413">
        <v>65504822194</v>
      </c>
    </row>
    <row r="261" spans="2:4" ht="15.75" thickBot="1">
      <c r="B261" s="411" t="s">
        <v>677</v>
      </c>
      <c r="C261" s="412" t="s">
        <v>685</v>
      </c>
      <c r="D261" s="413">
        <v>65504827049</v>
      </c>
    </row>
    <row r="262" spans="2:4" ht="15.75" thickBot="1">
      <c r="B262" s="411" t="s">
        <v>678</v>
      </c>
      <c r="C262" s="412" t="s">
        <v>685</v>
      </c>
      <c r="D262" s="413">
        <v>65504827143</v>
      </c>
    </row>
    <row r="263" spans="2:4" ht="15.75" thickBot="1">
      <c r="B263" s="411" t="s">
        <v>679</v>
      </c>
      <c r="C263" s="412" t="s">
        <v>685</v>
      </c>
      <c r="D263" s="413">
        <v>65504841217</v>
      </c>
    </row>
    <row r="264" spans="2:4" ht="15.75" thickBot="1">
      <c r="B264" s="411" t="s">
        <v>680</v>
      </c>
      <c r="C264" s="412" t="s">
        <v>685</v>
      </c>
      <c r="D264" s="413">
        <v>65504841248</v>
      </c>
    </row>
    <row r="265" spans="2:4" ht="15.75" thickBot="1">
      <c r="B265" s="411" t="s">
        <v>681</v>
      </c>
      <c r="C265" s="412" t="s">
        <v>685</v>
      </c>
      <c r="D265" s="413">
        <v>65504841845</v>
      </c>
    </row>
    <row r="266" spans="2:4" ht="15.75" thickBot="1">
      <c r="B266" s="411" t="s">
        <v>682</v>
      </c>
      <c r="C266" s="412" t="s">
        <v>685</v>
      </c>
      <c r="D266" s="413">
        <v>65504869031</v>
      </c>
    </row>
    <row r="267" spans="2:4" ht="15.75" thickBot="1">
      <c r="B267" s="411" t="s">
        <v>683</v>
      </c>
      <c r="C267" s="412" t="s">
        <v>685</v>
      </c>
      <c r="D267" s="413">
        <v>65504869045</v>
      </c>
    </row>
    <row r="268" spans="2:4" ht="15.75" thickBot="1">
      <c r="B268" s="411" t="s">
        <v>684</v>
      </c>
      <c r="C268" s="412" t="s">
        <v>685</v>
      </c>
      <c r="D268" s="413">
        <v>65503555874</v>
      </c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C43" zoomScale="96" zoomScaleNormal="96" zoomScalePageLayoutView="80" workbookViewId="0">
      <selection activeCell="C47" sqref="C47:D54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102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9" customWidth="1"/>
    <col min="13" max="13" width="11.42578125" style="19"/>
    <col min="14" max="14" width="12" style="19" bestFit="1" customWidth="1"/>
    <col min="15" max="16384" width="11.42578125" style="19"/>
  </cols>
  <sheetData>
    <row r="1" spans="1:12" ht="6" customHeight="1">
      <c r="A1" s="86"/>
      <c r="B1" s="87"/>
      <c r="C1" s="86"/>
      <c r="D1" s="88"/>
      <c r="E1" s="88"/>
      <c r="F1" s="101"/>
      <c r="G1" s="88"/>
      <c r="H1" s="88"/>
      <c r="I1" s="88"/>
      <c r="J1" s="86"/>
      <c r="K1" s="86"/>
    </row>
    <row r="2" spans="1:12" ht="6" customHeight="1">
      <c r="K2" s="19"/>
      <c r="L2" s="38"/>
    </row>
    <row r="3" spans="1:12" ht="14.1" customHeight="1">
      <c r="B3" s="91"/>
      <c r="C3" s="457" t="s">
        <v>193</v>
      </c>
      <c r="D3" s="457"/>
      <c r="E3" s="457"/>
      <c r="F3" s="457"/>
      <c r="G3" s="457"/>
      <c r="H3" s="457"/>
      <c r="I3" s="457"/>
      <c r="J3" s="91"/>
      <c r="K3" s="91"/>
      <c r="L3" s="38"/>
    </row>
    <row r="4" spans="1:12" ht="14.1" customHeight="1">
      <c r="B4" s="91"/>
      <c r="C4" s="457" t="s">
        <v>0</v>
      </c>
      <c r="D4" s="457"/>
      <c r="E4" s="457"/>
      <c r="F4" s="457"/>
      <c r="G4" s="457"/>
      <c r="H4" s="457"/>
      <c r="I4" s="457"/>
      <c r="J4" s="91"/>
      <c r="K4" s="91"/>
    </row>
    <row r="5" spans="1:12" ht="14.1" customHeight="1">
      <c r="B5" s="91"/>
      <c r="C5" s="457" t="s">
        <v>194</v>
      </c>
      <c r="D5" s="457"/>
      <c r="E5" s="457"/>
      <c r="F5" s="457"/>
      <c r="G5" s="457"/>
      <c r="H5" s="457"/>
      <c r="I5" s="457"/>
      <c r="J5" s="91"/>
      <c r="K5" s="91"/>
    </row>
    <row r="6" spans="1:12" ht="14.1" customHeight="1">
      <c r="B6" s="17"/>
      <c r="C6" s="458" t="s">
        <v>1</v>
      </c>
      <c r="D6" s="458"/>
      <c r="E6" s="458"/>
      <c r="F6" s="458"/>
      <c r="G6" s="458"/>
      <c r="H6" s="458"/>
      <c r="I6" s="458"/>
      <c r="J6" s="17"/>
      <c r="K6" s="17"/>
    </row>
    <row r="7" spans="1:12" ht="20.100000000000001" customHeight="1">
      <c r="A7" s="67"/>
      <c r="B7" s="24" t="s">
        <v>4</v>
      </c>
      <c r="C7" s="444" t="s">
        <v>407</v>
      </c>
      <c r="D7" s="444"/>
      <c r="E7" s="444"/>
      <c r="F7" s="444"/>
      <c r="G7" s="444"/>
      <c r="H7" s="444"/>
      <c r="I7" s="444"/>
      <c r="J7" s="444"/>
    </row>
    <row r="8" spans="1:12" ht="3" customHeight="1">
      <c r="A8" s="17"/>
      <c r="B8" s="17"/>
      <c r="C8" s="17"/>
      <c r="D8" s="17"/>
      <c r="E8" s="17"/>
      <c r="F8" s="103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3"/>
      <c r="G9" s="17"/>
      <c r="H9" s="17"/>
      <c r="I9" s="17"/>
      <c r="J9" s="17"/>
    </row>
    <row r="10" spans="1:12" s="68" customFormat="1" ht="15" customHeight="1">
      <c r="A10" s="445"/>
      <c r="B10" s="447" t="s">
        <v>77</v>
      </c>
      <c r="C10" s="447"/>
      <c r="D10" s="107" t="s">
        <v>5</v>
      </c>
      <c r="E10" s="107"/>
      <c r="F10" s="449"/>
      <c r="G10" s="447" t="s">
        <v>77</v>
      </c>
      <c r="H10" s="447"/>
      <c r="I10" s="107" t="s">
        <v>5</v>
      </c>
      <c r="J10" s="107"/>
      <c r="K10" s="108"/>
      <c r="L10" s="100"/>
    </row>
    <row r="11" spans="1:12" s="68" customFormat="1" ht="15" customHeight="1">
      <c r="A11" s="446"/>
      <c r="B11" s="448"/>
      <c r="C11" s="448"/>
      <c r="D11" s="109">
        <v>2014</v>
      </c>
      <c r="E11" s="109">
        <v>2013</v>
      </c>
      <c r="F11" s="450"/>
      <c r="G11" s="448"/>
      <c r="H11" s="448"/>
      <c r="I11" s="109">
        <v>2014</v>
      </c>
      <c r="J11" s="109">
        <v>2013</v>
      </c>
      <c r="K11" s="110"/>
      <c r="L11" s="100"/>
    </row>
    <row r="12" spans="1:12" ht="3" customHeight="1">
      <c r="A12" s="16"/>
      <c r="B12" s="17"/>
      <c r="C12" s="17"/>
      <c r="D12" s="17"/>
      <c r="E12" s="17"/>
      <c r="F12" s="103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3"/>
      <c r="G13" s="17"/>
      <c r="H13" s="17"/>
      <c r="I13" s="17"/>
      <c r="J13" s="17"/>
      <c r="K13" s="34"/>
    </row>
    <row r="14" spans="1:12" ht="12.75">
      <c r="A14" s="35"/>
      <c r="B14" s="439" t="s">
        <v>6</v>
      </c>
      <c r="C14" s="439"/>
      <c r="D14" s="69"/>
      <c r="E14" s="57"/>
      <c r="G14" s="439" t="s">
        <v>7</v>
      </c>
      <c r="H14" s="439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437" t="s">
        <v>8</v>
      </c>
      <c r="C16" s="437"/>
      <c r="D16" s="70"/>
      <c r="E16" s="70"/>
      <c r="G16" s="437" t="s">
        <v>9</v>
      </c>
      <c r="H16" s="437"/>
      <c r="I16" s="70"/>
      <c r="J16" s="70"/>
      <c r="K16" s="34"/>
    </row>
    <row r="17" spans="1:11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1">
      <c r="A18" s="35"/>
      <c r="B18" s="438" t="s">
        <v>10</v>
      </c>
      <c r="C18" s="438"/>
      <c r="D18" s="74">
        <v>522508025</v>
      </c>
      <c r="E18" s="74">
        <v>339895000</v>
      </c>
      <c r="G18" s="438" t="s">
        <v>11</v>
      </c>
      <c r="H18" s="438"/>
      <c r="I18" s="74">
        <v>104068094</v>
      </c>
      <c r="J18" s="74">
        <v>204942000</v>
      </c>
      <c r="K18" s="34"/>
    </row>
    <row r="19" spans="1:11">
      <c r="A19" s="35"/>
      <c r="B19" s="438" t="s">
        <v>12</v>
      </c>
      <c r="C19" s="438"/>
      <c r="D19" s="74">
        <v>142158930</v>
      </c>
      <c r="E19" s="74">
        <v>110133000</v>
      </c>
      <c r="G19" s="438" t="s">
        <v>13</v>
      </c>
      <c r="H19" s="438"/>
      <c r="I19" s="74"/>
      <c r="J19" s="74">
        <v>0</v>
      </c>
      <c r="K19" s="34"/>
    </row>
    <row r="20" spans="1:11">
      <c r="A20" s="35"/>
      <c r="B20" s="438" t="s">
        <v>14</v>
      </c>
      <c r="C20" s="438"/>
      <c r="D20" s="74"/>
      <c r="E20" s="74">
        <v>0</v>
      </c>
      <c r="G20" s="438" t="s">
        <v>15</v>
      </c>
      <c r="H20" s="438"/>
      <c r="I20" s="74">
        <v>0</v>
      </c>
      <c r="J20" s="74">
        <v>0</v>
      </c>
      <c r="K20" s="34"/>
    </row>
    <row r="21" spans="1:11">
      <c r="A21" s="35"/>
      <c r="B21" s="438" t="s">
        <v>16</v>
      </c>
      <c r="C21" s="438"/>
      <c r="D21" s="74">
        <v>0</v>
      </c>
      <c r="E21" s="74">
        <v>0</v>
      </c>
      <c r="G21" s="438" t="s">
        <v>17</v>
      </c>
      <c r="H21" s="438"/>
      <c r="I21" s="74">
        <v>0</v>
      </c>
      <c r="J21" s="74">
        <v>0</v>
      </c>
      <c r="K21" s="34"/>
    </row>
    <row r="22" spans="1:11">
      <c r="A22" s="35"/>
      <c r="B22" s="438" t="s">
        <v>18</v>
      </c>
      <c r="C22" s="438"/>
      <c r="D22" s="74">
        <v>0</v>
      </c>
      <c r="E22" s="74">
        <v>816000</v>
      </c>
      <c r="G22" s="438" t="s">
        <v>19</v>
      </c>
      <c r="H22" s="438"/>
      <c r="I22" s="74">
        <v>2723</v>
      </c>
      <c r="J22" s="74">
        <v>83000</v>
      </c>
      <c r="K22" s="34"/>
    </row>
    <row r="23" spans="1:11" ht="25.5" customHeight="1">
      <c r="A23" s="35"/>
      <c r="B23" s="438" t="s">
        <v>20</v>
      </c>
      <c r="C23" s="438"/>
      <c r="D23" s="74">
        <v>0</v>
      </c>
      <c r="E23" s="74">
        <v>0</v>
      </c>
      <c r="G23" s="440" t="s">
        <v>21</v>
      </c>
      <c r="H23" s="440"/>
      <c r="I23" s="74">
        <v>0</v>
      </c>
      <c r="J23" s="74">
        <v>0</v>
      </c>
      <c r="K23" s="34"/>
    </row>
    <row r="24" spans="1:11">
      <c r="A24" s="35"/>
      <c r="B24" s="438" t="s">
        <v>22</v>
      </c>
      <c r="C24" s="438"/>
      <c r="D24" s="74">
        <v>0</v>
      </c>
      <c r="E24" s="74">
        <v>0</v>
      </c>
      <c r="G24" s="438" t="s">
        <v>23</v>
      </c>
      <c r="H24" s="438"/>
      <c r="I24" s="74">
        <v>0</v>
      </c>
      <c r="J24" s="74">
        <v>0</v>
      </c>
      <c r="K24" s="34"/>
    </row>
    <row r="25" spans="1:11">
      <c r="A25" s="35"/>
      <c r="B25" s="75"/>
      <c r="C25" s="76"/>
      <c r="D25" s="77"/>
      <c r="E25" s="77"/>
      <c r="G25" s="438" t="s">
        <v>24</v>
      </c>
      <c r="H25" s="438"/>
      <c r="I25" s="74">
        <v>462151805</v>
      </c>
      <c r="J25" s="74">
        <v>0</v>
      </c>
      <c r="K25" s="34"/>
    </row>
    <row r="26" spans="1:11" ht="12.75">
      <c r="A26" s="78"/>
      <c r="B26" s="437" t="s">
        <v>25</v>
      </c>
      <c r="C26" s="437"/>
      <c r="D26" s="79">
        <f>SUM(D18:D24)</f>
        <v>664666955</v>
      </c>
      <c r="E26" s="79">
        <f>SUM(E18:E24)</f>
        <v>450844000</v>
      </c>
      <c r="F26" s="104"/>
      <c r="G26" s="42"/>
      <c r="H26" s="43"/>
      <c r="I26" s="80"/>
      <c r="J26" s="80"/>
      <c r="K26" s="34"/>
    </row>
    <row r="27" spans="1:11" ht="12.75">
      <c r="A27" s="78"/>
      <c r="B27" s="42"/>
      <c r="C27" s="81"/>
      <c r="D27" s="80"/>
      <c r="E27" s="80"/>
      <c r="F27" s="104"/>
      <c r="G27" s="437" t="s">
        <v>26</v>
      </c>
      <c r="H27" s="437"/>
      <c r="I27" s="79">
        <f>SUM(I18:I26)</f>
        <v>566222622</v>
      </c>
      <c r="J27" s="79">
        <f>SUM(J18:J25)</f>
        <v>205025000</v>
      </c>
      <c r="K27" s="34"/>
    </row>
    <row r="28" spans="1:11">
      <c r="A28" s="35"/>
      <c r="B28" s="75"/>
      <c r="C28" s="75"/>
      <c r="D28" s="77"/>
      <c r="E28" s="77"/>
      <c r="G28" s="82"/>
      <c r="H28" s="76"/>
      <c r="I28" s="77"/>
      <c r="J28" s="77"/>
      <c r="K28" s="34"/>
    </row>
    <row r="29" spans="1:11" ht="12.75">
      <c r="A29" s="35"/>
      <c r="B29" s="437" t="s">
        <v>27</v>
      </c>
      <c r="C29" s="437"/>
      <c r="D29" s="70"/>
      <c r="E29" s="70"/>
      <c r="G29" s="437" t="s">
        <v>28</v>
      </c>
      <c r="H29" s="437"/>
      <c r="I29" s="70"/>
      <c r="J29" s="70"/>
      <c r="K29" s="34"/>
    </row>
    <row r="30" spans="1:11">
      <c r="A30" s="35"/>
      <c r="B30" s="75"/>
      <c r="C30" s="75"/>
      <c r="D30" s="77"/>
      <c r="E30" s="77"/>
      <c r="G30" s="75"/>
      <c r="H30" s="76"/>
      <c r="I30" s="77"/>
      <c r="J30" s="77"/>
      <c r="K30" s="34"/>
    </row>
    <row r="31" spans="1:11">
      <c r="A31" s="35"/>
      <c r="B31" s="438" t="s">
        <v>29</v>
      </c>
      <c r="C31" s="438"/>
      <c r="D31" s="74">
        <v>0</v>
      </c>
      <c r="E31" s="74">
        <v>0</v>
      </c>
      <c r="G31" s="438" t="s">
        <v>30</v>
      </c>
      <c r="H31" s="438"/>
      <c r="I31" s="74">
        <v>0</v>
      </c>
      <c r="J31" s="74">
        <v>0</v>
      </c>
      <c r="K31" s="34"/>
    </row>
    <row r="32" spans="1:11">
      <c r="A32" s="35"/>
      <c r="B32" s="438" t="s">
        <v>31</v>
      </c>
      <c r="C32" s="438"/>
      <c r="D32" s="74">
        <v>0</v>
      </c>
      <c r="E32" s="74">
        <v>0</v>
      </c>
      <c r="G32" s="438" t="s">
        <v>32</v>
      </c>
      <c r="H32" s="438"/>
      <c r="I32" s="74">
        <v>0</v>
      </c>
      <c r="J32" s="74">
        <v>0</v>
      </c>
      <c r="K32" s="34"/>
    </row>
    <row r="33" spans="1:11">
      <c r="A33" s="35"/>
      <c r="B33" s="438" t="s">
        <v>33</v>
      </c>
      <c r="C33" s="438"/>
      <c r="D33" s="74">
        <v>596578021</v>
      </c>
      <c r="E33" s="74">
        <v>313849000</v>
      </c>
      <c r="G33" s="438" t="s">
        <v>34</v>
      </c>
      <c r="H33" s="438"/>
      <c r="I33" s="74">
        <v>0</v>
      </c>
      <c r="J33" s="74">
        <v>0</v>
      </c>
      <c r="K33" s="34"/>
    </row>
    <row r="34" spans="1:11">
      <c r="A34" s="35"/>
      <c r="B34" s="438" t="s">
        <v>35</v>
      </c>
      <c r="C34" s="438"/>
      <c r="D34" s="74">
        <v>587928150</v>
      </c>
      <c r="E34" s="74">
        <v>584668000</v>
      </c>
      <c r="G34" s="438" t="s">
        <v>36</v>
      </c>
      <c r="H34" s="438"/>
      <c r="I34" s="74">
        <v>0</v>
      </c>
      <c r="J34" s="74">
        <v>0</v>
      </c>
      <c r="K34" s="34"/>
    </row>
    <row r="35" spans="1:11" ht="26.25" customHeight="1">
      <c r="A35" s="35"/>
      <c r="B35" s="438" t="s">
        <v>37</v>
      </c>
      <c r="C35" s="438"/>
      <c r="D35" s="74">
        <v>4153943</v>
      </c>
      <c r="E35" s="74">
        <v>9000</v>
      </c>
      <c r="G35" s="440" t="s">
        <v>38</v>
      </c>
      <c r="H35" s="440"/>
      <c r="I35" s="74">
        <v>83269</v>
      </c>
      <c r="J35" s="74">
        <v>0</v>
      </c>
      <c r="K35" s="34"/>
    </row>
    <row r="36" spans="1:11">
      <c r="A36" s="35"/>
      <c r="B36" s="438" t="s">
        <v>39</v>
      </c>
      <c r="C36" s="438"/>
      <c r="D36" s="74">
        <v>-45633481</v>
      </c>
      <c r="E36" s="74">
        <v>-8592000</v>
      </c>
      <c r="G36" s="438" t="s">
        <v>40</v>
      </c>
      <c r="H36" s="438"/>
      <c r="I36" s="74">
        <v>0</v>
      </c>
      <c r="J36" s="74">
        <v>0</v>
      </c>
      <c r="K36" s="34"/>
    </row>
    <row r="37" spans="1:11">
      <c r="A37" s="35"/>
      <c r="B37" s="438" t="s">
        <v>41</v>
      </c>
      <c r="C37" s="438"/>
      <c r="D37" s="74">
        <v>0</v>
      </c>
      <c r="E37" s="74"/>
      <c r="G37" s="75"/>
      <c r="H37" s="76"/>
      <c r="I37" s="77"/>
      <c r="J37" s="77"/>
      <c r="K37" s="34"/>
    </row>
    <row r="38" spans="1:11" ht="12.75">
      <c r="A38" s="35"/>
      <c r="B38" s="438" t="s">
        <v>42</v>
      </c>
      <c r="C38" s="438"/>
      <c r="D38" s="74">
        <v>0</v>
      </c>
      <c r="E38" s="74">
        <v>0</v>
      </c>
      <c r="G38" s="437" t="s">
        <v>43</v>
      </c>
      <c r="H38" s="437"/>
      <c r="I38" s="79">
        <f>SUM(I31:I36)</f>
        <v>83269</v>
      </c>
      <c r="J38" s="79">
        <f>SUM(J31:J36)</f>
        <v>0</v>
      </c>
      <c r="K38" s="34"/>
    </row>
    <row r="39" spans="1:11" ht="12.75">
      <c r="A39" s="35"/>
      <c r="B39" s="438" t="s">
        <v>44</v>
      </c>
      <c r="C39" s="438"/>
      <c r="D39" s="74">
        <v>9012206</v>
      </c>
      <c r="E39" s="74">
        <v>2731000</v>
      </c>
      <c r="G39" s="42"/>
      <c r="H39" s="81"/>
      <c r="I39" s="80"/>
      <c r="J39" s="80"/>
      <c r="K39" s="34"/>
    </row>
    <row r="40" spans="1:11" ht="12.75">
      <c r="A40" s="35"/>
      <c r="B40" s="75"/>
      <c r="C40" s="76"/>
      <c r="D40" s="77"/>
      <c r="E40" s="77"/>
      <c r="G40" s="437" t="s">
        <v>196</v>
      </c>
      <c r="H40" s="437"/>
      <c r="I40" s="79">
        <f>I27+I38</f>
        <v>566305891</v>
      </c>
      <c r="J40" s="79">
        <f>J27+J38</f>
        <v>205025000</v>
      </c>
      <c r="K40" s="34"/>
    </row>
    <row r="41" spans="1:11" ht="12.75">
      <c r="A41" s="78"/>
      <c r="B41" s="437" t="s">
        <v>46</v>
      </c>
      <c r="C41" s="437"/>
      <c r="D41" s="79">
        <f>SUM(D31:D39)</f>
        <v>1152038839</v>
      </c>
      <c r="E41" s="79">
        <f>SUM(E31:E39)</f>
        <v>892665000</v>
      </c>
      <c r="F41" s="104"/>
      <c r="G41" s="42"/>
      <c r="H41" s="83"/>
      <c r="I41" s="80"/>
      <c r="J41" s="80"/>
      <c r="K41" s="34"/>
    </row>
    <row r="42" spans="1:11" ht="12.75">
      <c r="A42" s="35"/>
      <c r="B42" s="75"/>
      <c r="C42" s="42"/>
      <c r="D42" s="77"/>
      <c r="E42" s="77"/>
      <c r="G42" s="439" t="s">
        <v>47</v>
      </c>
      <c r="H42" s="439"/>
      <c r="I42" s="77"/>
      <c r="J42" s="77"/>
      <c r="K42" s="34"/>
    </row>
    <row r="43" spans="1:11" ht="12.75">
      <c r="A43" s="35"/>
      <c r="B43" s="437" t="s">
        <v>197</v>
      </c>
      <c r="C43" s="437"/>
      <c r="D43" s="79">
        <f>D26+D41</f>
        <v>1816705794</v>
      </c>
      <c r="E43" s="79">
        <f>E26+E41</f>
        <v>1343509000</v>
      </c>
      <c r="G43" s="42"/>
      <c r="H43" s="83"/>
      <c r="I43" s="77"/>
      <c r="J43" s="77"/>
      <c r="K43" s="34"/>
    </row>
    <row r="44" spans="1:11" ht="12.75">
      <c r="A44" s="35"/>
      <c r="B44" s="75"/>
      <c r="C44" s="75"/>
      <c r="D44" s="77"/>
      <c r="E44" s="77"/>
      <c r="G44" s="437" t="s">
        <v>49</v>
      </c>
      <c r="H44" s="437"/>
      <c r="I44" s="79">
        <f>SUM(I46:I48)</f>
        <v>1288844952</v>
      </c>
      <c r="J44" s="79">
        <f>SUM(J46:J48)</f>
        <v>980192000</v>
      </c>
      <c r="K44" s="34"/>
    </row>
    <row r="45" spans="1:11">
      <c r="A45" s="35"/>
      <c r="B45" s="75"/>
      <c r="C45" s="75"/>
      <c r="D45" s="77"/>
      <c r="E45" s="77"/>
      <c r="G45" s="75"/>
      <c r="H45" s="57"/>
      <c r="I45" s="77"/>
      <c r="J45" s="77"/>
      <c r="K45" s="34"/>
    </row>
    <row r="46" spans="1:11">
      <c r="A46" s="35"/>
      <c r="B46" s="75"/>
      <c r="C46" s="75"/>
      <c r="D46" s="77"/>
      <c r="E46" s="77"/>
      <c r="G46" s="438" t="s">
        <v>50</v>
      </c>
      <c r="H46" s="438"/>
      <c r="I46" s="74">
        <v>492608215</v>
      </c>
      <c r="J46" s="74">
        <v>205651000</v>
      </c>
      <c r="K46" s="34"/>
    </row>
    <row r="47" spans="1:11" ht="12" customHeight="1">
      <c r="A47" s="35"/>
      <c r="B47" s="75"/>
      <c r="C47" s="451" t="s">
        <v>79</v>
      </c>
      <c r="D47" s="451"/>
      <c r="E47" s="77"/>
      <c r="G47" s="438" t="s">
        <v>51</v>
      </c>
      <c r="H47" s="438"/>
      <c r="I47" s="74">
        <v>796236737</v>
      </c>
      <c r="J47" s="74">
        <v>774541000</v>
      </c>
      <c r="K47" s="34"/>
    </row>
    <row r="48" spans="1:11" ht="12" customHeight="1">
      <c r="A48" s="35"/>
      <c r="B48" s="75"/>
      <c r="C48" s="451"/>
      <c r="D48" s="451"/>
      <c r="E48" s="77"/>
      <c r="G48" s="438" t="s">
        <v>52</v>
      </c>
      <c r="H48" s="438"/>
      <c r="I48" s="74">
        <v>0</v>
      </c>
      <c r="J48" s="74">
        <v>0</v>
      </c>
      <c r="K48" s="34"/>
    </row>
    <row r="49" spans="1:14" ht="12" customHeight="1">
      <c r="A49" s="35"/>
      <c r="B49" s="75"/>
      <c r="C49" s="451"/>
      <c r="D49" s="451"/>
      <c r="E49" s="77"/>
      <c r="G49" s="75"/>
      <c r="H49" s="57"/>
      <c r="I49" s="77"/>
      <c r="J49" s="77"/>
      <c r="K49" s="34"/>
    </row>
    <row r="50" spans="1:14" ht="12.75" customHeight="1">
      <c r="A50" s="35"/>
      <c r="B50" s="75"/>
      <c r="C50" s="451"/>
      <c r="D50" s="451"/>
      <c r="E50" s="77"/>
      <c r="G50" s="437" t="s">
        <v>53</v>
      </c>
      <c r="H50" s="437"/>
      <c r="I50" s="79">
        <f>SUM(I52:I56)</f>
        <v>-38445049</v>
      </c>
      <c r="J50" s="79">
        <f>SUM(J52:J56)</f>
        <v>158292000</v>
      </c>
      <c r="K50" s="34"/>
    </row>
    <row r="51" spans="1:14" ht="12.75" customHeight="1">
      <c r="A51" s="35"/>
      <c r="B51" s="75"/>
      <c r="C51" s="451"/>
      <c r="D51" s="451"/>
      <c r="E51" s="77"/>
      <c r="G51" s="42"/>
      <c r="H51" s="57"/>
      <c r="I51" s="84"/>
      <c r="J51" s="84"/>
      <c r="K51" s="34"/>
    </row>
    <row r="52" spans="1:14" ht="12" customHeight="1">
      <c r="A52" s="35"/>
      <c r="B52" s="75"/>
      <c r="C52" s="451"/>
      <c r="D52" s="451"/>
      <c r="E52" s="77"/>
      <c r="G52" s="438" t="s">
        <v>54</v>
      </c>
      <c r="H52" s="438"/>
      <c r="I52" s="74">
        <f>+EA!I53</f>
        <v>-66341554</v>
      </c>
      <c r="J52" s="74">
        <f>+EA!J53</f>
        <v>236717000</v>
      </c>
      <c r="K52" s="34"/>
    </row>
    <row r="53" spans="1:14" ht="12" customHeight="1">
      <c r="A53" s="35"/>
      <c r="B53" s="75"/>
      <c r="C53" s="451"/>
      <c r="D53" s="451"/>
      <c r="E53" s="77"/>
      <c r="G53" s="438" t="s">
        <v>55</v>
      </c>
      <c r="H53" s="438"/>
      <c r="I53" s="74">
        <v>126295486</v>
      </c>
      <c r="J53" s="74">
        <v>-78425000</v>
      </c>
      <c r="K53" s="34"/>
    </row>
    <row r="54" spans="1:14" ht="12" customHeight="1">
      <c r="A54" s="35"/>
      <c r="B54" s="75"/>
      <c r="C54" s="451"/>
      <c r="D54" s="451"/>
      <c r="E54" s="77"/>
      <c r="G54" s="438" t="s">
        <v>56</v>
      </c>
      <c r="H54" s="438"/>
      <c r="I54" s="74"/>
      <c r="J54" s="74">
        <v>0</v>
      </c>
      <c r="K54" s="34"/>
    </row>
    <row r="55" spans="1:14">
      <c r="A55" s="35"/>
      <c r="B55" s="75"/>
      <c r="C55" s="75"/>
      <c r="D55" s="77"/>
      <c r="E55" s="77"/>
      <c r="G55" s="438" t="s">
        <v>57</v>
      </c>
      <c r="H55" s="438"/>
      <c r="I55" s="74">
        <v>0</v>
      </c>
      <c r="J55" s="74">
        <v>0</v>
      </c>
      <c r="K55" s="34"/>
    </row>
    <row r="56" spans="1:14">
      <c r="A56" s="35"/>
      <c r="B56" s="75"/>
      <c r="C56" s="75"/>
      <c r="D56" s="77"/>
      <c r="E56" s="77"/>
      <c r="G56" s="438" t="s">
        <v>58</v>
      </c>
      <c r="H56" s="438"/>
      <c r="I56" s="74">
        <v>-98398981</v>
      </c>
      <c r="J56" s="74">
        <v>0</v>
      </c>
      <c r="K56" s="34"/>
    </row>
    <row r="57" spans="1:14">
      <c r="A57" s="35"/>
      <c r="B57" s="75"/>
      <c r="C57" s="75"/>
      <c r="D57" s="77"/>
      <c r="E57" s="77"/>
      <c r="G57" s="75"/>
      <c r="H57" s="57"/>
      <c r="I57" s="77"/>
      <c r="J57" s="77"/>
      <c r="K57" s="34"/>
    </row>
    <row r="58" spans="1:14" ht="25.5" customHeight="1">
      <c r="A58" s="35"/>
      <c r="B58" s="75"/>
      <c r="C58" s="75"/>
      <c r="D58" s="77"/>
      <c r="E58" s="77"/>
      <c r="G58" s="437" t="s">
        <v>59</v>
      </c>
      <c r="H58" s="437"/>
      <c r="I58" s="79">
        <f>SUM(I60:I61)</f>
        <v>0</v>
      </c>
      <c r="J58" s="79">
        <f>SUM(J60:J61)</f>
        <v>0</v>
      </c>
      <c r="K58" s="34"/>
      <c r="N58" s="363"/>
    </row>
    <row r="59" spans="1:14">
      <c r="A59" s="35"/>
      <c r="B59" s="75"/>
      <c r="C59" s="75"/>
      <c r="D59" s="77"/>
      <c r="E59" s="77"/>
      <c r="G59" s="75"/>
      <c r="H59" s="57"/>
      <c r="I59" s="77"/>
      <c r="J59" s="77"/>
      <c r="K59" s="34"/>
    </row>
    <row r="60" spans="1:14">
      <c r="A60" s="35"/>
      <c r="B60" s="75"/>
      <c r="C60" s="75"/>
      <c r="D60" s="77"/>
      <c r="E60" s="77"/>
      <c r="G60" s="438" t="s">
        <v>60</v>
      </c>
      <c r="H60" s="438"/>
      <c r="I60" s="74">
        <v>0</v>
      </c>
      <c r="J60" s="74">
        <v>0</v>
      </c>
      <c r="K60" s="34"/>
    </row>
    <row r="61" spans="1:14">
      <c r="A61" s="35"/>
      <c r="B61" s="75"/>
      <c r="C61" s="75"/>
      <c r="D61" s="77"/>
      <c r="E61" s="77"/>
      <c r="G61" s="438" t="s">
        <v>61</v>
      </c>
      <c r="H61" s="438"/>
      <c r="I61" s="74">
        <v>0</v>
      </c>
      <c r="J61" s="74">
        <v>0</v>
      </c>
      <c r="K61" s="34"/>
    </row>
    <row r="62" spans="1:14" ht="9.9499999999999993" customHeight="1">
      <c r="A62" s="35"/>
      <c r="B62" s="75"/>
      <c r="C62" s="75"/>
      <c r="D62" s="77"/>
      <c r="E62" s="77"/>
      <c r="G62" s="75"/>
      <c r="H62" s="18"/>
      <c r="I62" s="77"/>
      <c r="J62" s="77"/>
      <c r="K62" s="34"/>
    </row>
    <row r="63" spans="1:14" ht="12.75">
      <c r="A63" s="35"/>
      <c r="B63" s="75"/>
      <c r="C63" s="75"/>
      <c r="D63" s="77"/>
      <c r="E63" s="77"/>
      <c r="G63" s="437" t="s">
        <v>62</v>
      </c>
      <c r="H63" s="437"/>
      <c r="I63" s="79">
        <f>I44+I50+I58</f>
        <v>1250399903</v>
      </c>
      <c r="J63" s="79">
        <f>J44+J50+J58</f>
        <v>1138484000</v>
      </c>
      <c r="K63" s="34"/>
    </row>
    <row r="64" spans="1:14" ht="9.9499999999999993" customHeight="1">
      <c r="A64" s="35"/>
      <c r="B64" s="75"/>
      <c r="C64" s="75"/>
      <c r="D64" s="77"/>
      <c r="E64" s="77"/>
      <c r="G64" s="75"/>
      <c r="H64" s="57"/>
      <c r="I64" s="77"/>
      <c r="J64" s="77"/>
      <c r="K64" s="34"/>
    </row>
    <row r="65" spans="1:11" ht="12.75">
      <c r="A65" s="35"/>
      <c r="B65" s="75"/>
      <c r="C65" s="75"/>
      <c r="D65" s="77"/>
      <c r="E65" s="77"/>
      <c r="G65" s="437" t="s">
        <v>198</v>
      </c>
      <c r="H65" s="437"/>
      <c r="I65" s="79">
        <f>I40+I63</f>
        <v>1816705794</v>
      </c>
      <c r="J65" s="79">
        <f>J40+J63</f>
        <v>1343509000</v>
      </c>
      <c r="K65" s="34"/>
    </row>
    <row r="66" spans="1:11" ht="6" customHeight="1">
      <c r="A66" s="85"/>
      <c r="B66" s="49"/>
      <c r="C66" s="49"/>
      <c r="D66" s="49"/>
      <c r="E66" s="49"/>
      <c r="F66" s="105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105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456" t="s">
        <v>78</v>
      </c>
      <c r="C70" s="456"/>
      <c r="D70" s="456"/>
      <c r="E70" s="456"/>
      <c r="F70" s="456"/>
      <c r="G70" s="456"/>
      <c r="H70" s="456"/>
      <c r="I70" s="456"/>
      <c r="J70" s="456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  <row r="72" spans="1:11" ht="50.1" customHeight="1">
      <c r="B72" s="57"/>
      <c r="C72" s="455"/>
      <c r="D72" s="455"/>
      <c r="E72" s="59"/>
      <c r="G72" s="454"/>
      <c r="H72" s="454"/>
      <c r="I72" s="59"/>
      <c r="J72" s="59"/>
    </row>
    <row r="73" spans="1:11" ht="14.1" customHeight="1">
      <c r="B73" s="64"/>
      <c r="C73" s="453" t="s">
        <v>409</v>
      </c>
      <c r="D73" s="453"/>
      <c r="E73" s="59"/>
      <c r="F73" s="106"/>
      <c r="G73" s="453" t="s">
        <v>411</v>
      </c>
      <c r="H73" s="453"/>
      <c r="I73" s="43"/>
      <c r="J73" s="59"/>
    </row>
    <row r="74" spans="1:11" ht="14.1" customHeight="1">
      <c r="B74" s="65"/>
      <c r="C74" s="452" t="s">
        <v>410</v>
      </c>
      <c r="D74" s="452"/>
      <c r="E74" s="66"/>
      <c r="F74" s="106"/>
      <c r="G74" s="452" t="s">
        <v>412</v>
      </c>
      <c r="H74" s="452"/>
      <c r="I74" s="43"/>
      <c r="J74" s="59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31" zoomScaleNormal="100" zoomScalePageLayoutView="80" workbookViewId="0">
      <selection activeCell="D46" sqref="D46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4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9"/>
      <c r="B1" s="86"/>
      <c r="C1" s="90"/>
      <c r="D1" s="88"/>
      <c r="E1" s="88"/>
      <c r="F1" s="90"/>
      <c r="G1" s="90"/>
      <c r="H1" s="92"/>
      <c r="I1" s="86"/>
      <c r="J1" s="86"/>
      <c r="K1" s="86"/>
    </row>
    <row r="2" spans="1:11" s="19" customFormat="1" ht="6" customHeight="1">
      <c r="C2" s="38"/>
      <c r="H2" s="93"/>
    </row>
    <row r="3" spans="1:11" ht="14.1" customHeight="1">
      <c r="A3" s="21"/>
      <c r="C3" s="443" t="s">
        <v>193</v>
      </c>
      <c r="D3" s="443"/>
      <c r="E3" s="443"/>
      <c r="F3" s="443"/>
      <c r="G3" s="443"/>
      <c r="H3" s="443"/>
      <c r="I3" s="443"/>
      <c r="J3" s="25"/>
      <c r="K3" s="25"/>
    </row>
    <row r="4" spans="1:11" ht="14.1" customHeight="1">
      <c r="A4" s="22"/>
      <c r="C4" s="443" t="s">
        <v>66</v>
      </c>
      <c r="D4" s="443"/>
      <c r="E4" s="443"/>
      <c r="F4" s="443"/>
      <c r="G4" s="443"/>
      <c r="H4" s="443"/>
      <c r="I4" s="443"/>
      <c r="J4" s="22"/>
      <c r="K4" s="22"/>
    </row>
    <row r="5" spans="1:11" ht="14.1" customHeight="1">
      <c r="A5" s="23"/>
      <c r="C5" s="443" t="s">
        <v>405</v>
      </c>
      <c r="D5" s="443"/>
      <c r="E5" s="443"/>
      <c r="F5" s="443"/>
      <c r="G5" s="443"/>
      <c r="H5" s="443"/>
      <c r="I5" s="443"/>
      <c r="J5" s="22"/>
      <c r="K5" s="22"/>
    </row>
    <row r="6" spans="1:11" ht="14.1" customHeight="1">
      <c r="A6" s="23"/>
      <c r="C6" s="443" t="s">
        <v>1</v>
      </c>
      <c r="D6" s="443"/>
      <c r="E6" s="443"/>
      <c r="F6" s="443"/>
      <c r="G6" s="443"/>
      <c r="H6" s="443"/>
      <c r="I6" s="443"/>
      <c r="J6" s="22"/>
      <c r="K6" s="22"/>
    </row>
    <row r="7" spans="1:11" ht="20.100000000000001" customHeight="1">
      <c r="A7" s="23"/>
      <c r="B7" s="24" t="s">
        <v>4</v>
      </c>
      <c r="C7" s="444" t="s">
        <v>407</v>
      </c>
      <c r="D7" s="444"/>
      <c r="E7" s="444"/>
      <c r="F7" s="444"/>
      <c r="G7" s="444"/>
      <c r="H7" s="444"/>
      <c r="I7" s="444"/>
      <c r="J7" s="444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3"/>
    </row>
    <row r="10" spans="1:11" s="19" customFormat="1" ht="3" customHeight="1">
      <c r="A10" s="28"/>
      <c r="B10" s="28"/>
      <c r="C10" s="28"/>
      <c r="D10" s="29"/>
      <c r="E10" s="29"/>
      <c r="F10" s="30"/>
      <c r="H10" s="93"/>
    </row>
    <row r="11" spans="1:11" s="19" customFormat="1" ht="20.100000000000001" customHeight="1">
      <c r="A11" s="111"/>
      <c r="B11" s="442" t="s">
        <v>76</v>
      </c>
      <c r="C11" s="442"/>
      <c r="D11" s="112" t="s">
        <v>67</v>
      </c>
      <c r="E11" s="112" t="s">
        <v>68</v>
      </c>
      <c r="F11" s="113"/>
      <c r="G11" s="442" t="s">
        <v>76</v>
      </c>
      <c r="H11" s="442"/>
      <c r="I11" s="112" t="s">
        <v>67</v>
      </c>
      <c r="J11" s="112" t="s">
        <v>68</v>
      </c>
      <c r="K11" s="114"/>
    </row>
    <row r="12" spans="1:11" ht="3" customHeight="1">
      <c r="A12" s="31"/>
      <c r="B12" s="32"/>
      <c r="C12" s="32"/>
      <c r="D12" s="33"/>
      <c r="E12" s="33"/>
      <c r="F12" s="21"/>
      <c r="G12" s="19"/>
      <c r="H12" s="93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3"/>
      <c r="K13" s="34"/>
    </row>
    <row r="14" spans="1:11" ht="12.75">
      <c r="A14" s="39"/>
      <c r="B14" s="439" t="s">
        <v>6</v>
      </c>
      <c r="C14" s="439"/>
      <c r="D14" s="40">
        <f>D16+D26</f>
        <v>37857481</v>
      </c>
      <c r="E14" s="40">
        <f>E16+E26</f>
        <v>511054275</v>
      </c>
      <c r="F14" s="38"/>
      <c r="G14" s="439" t="s">
        <v>7</v>
      </c>
      <c r="H14" s="439"/>
      <c r="I14" s="40">
        <f>I16+I27</f>
        <v>462235074</v>
      </c>
      <c r="J14" s="40">
        <f>J16+J27</f>
        <v>100954183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439" t="s">
        <v>8</v>
      </c>
      <c r="C16" s="439"/>
      <c r="D16" s="40">
        <f>SUM(D18:D24)</f>
        <v>816000</v>
      </c>
      <c r="E16" s="40">
        <f>SUM(E18:E24)</f>
        <v>214638955</v>
      </c>
      <c r="F16" s="38"/>
      <c r="G16" s="439" t="s">
        <v>9</v>
      </c>
      <c r="H16" s="439"/>
      <c r="I16" s="40">
        <f>SUM(I18:I25)</f>
        <v>462151805</v>
      </c>
      <c r="J16" s="40">
        <f>SUM(J18:J25)</f>
        <v>100954183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438" t="s">
        <v>10</v>
      </c>
      <c r="C18" s="438"/>
      <c r="D18" s="45">
        <f>IF(ESF!D18&lt;ESF!E18,ESF!E18-ESF!D18,0)</f>
        <v>0</v>
      </c>
      <c r="E18" s="45">
        <f>IF(D18&gt;0,0,ESF!D18-ESF!E18)</f>
        <v>182613025</v>
      </c>
      <c r="F18" s="38"/>
      <c r="G18" s="438" t="s">
        <v>11</v>
      </c>
      <c r="H18" s="438"/>
      <c r="I18" s="45">
        <f>IF(ESF!I18&gt;ESF!J18,ESF!I18-ESF!J18,0)</f>
        <v>0</v>
      </c>
      <c r="J18" s="45">
        <f>IF(I18&gt;0,0,ESF!J18-ESF!I18)</f>
        <v>100873906</v>
      </c>
      <c r="K18" s="34"/>
    </row>
    <row r="19" spans="1:11">
      <c r="A19" s="39"/>
      <c r="B19" s="438" t="s">
        <v>12</v>
      </c>
      <c r="C19" s="438"/>
      <c r="D19" s="45">
        <f>IF(ESF!D19&lt;ESF!E19,ESF!E19-ESF!D19,0)</f>
        <v>0</v>
      </c>
      <c r="E19" s="45">
        <f>IF(D19&gt;0,0,ESF!D19-ESF!E19)</f>
        <v>32025930</v>
      </c>
      <c r="F19" s="38"/>
      <c r="G19" s="438" t="s">
        <v>13</v>
      </c>
      <c r="H19" s="438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438" t="s">
        <v>14</v>
      </c>
      <c r="C20" s="438"/>
      <c r="D20" s="45">
        <f>IF(ESF!D20&lt;ESF!E20,ESF!E20-ESF!D20,0)</f>
        <v>0</v>
      </c>
      <c r="E20" s="45">
        <f>IF(D20&gt;0,0,ESF!D20-ESF!E20)</f>
        <v>0</v>
      </c>
      <c r="F20" s="38"/>
      <c r="G20" s="438" t="s">
        <v>15</v>
      </c>
      <c r="H20" s="438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438" t="s">
        <v>16</v>
      </c>
      <c r="C21" s="438"/>
      <c r="D21" s="45">
        <f>IF(ESF!D21&lt;ESF!E21,ESF!E21-ESF!D21,0)</f>
        <v>0</v>
      </c>
      <c r="E21" s="45">
        <f>IF(D21&gt;0,0,ESF!D21-ESF!E21)</f>
        <v>0</v>
      </c>
      <c r="F21" s="38"/>
      <c r="G21" s="438" t="s">
        <v>17</v>
      </c>
      <c r="H21" s="438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438" t="s">
        <v>18</v>
      </c>
      <c r="C22" s="438"/>
      <c r="D22" s="45">
        <f>IF(ESF!D22&lt;ESF!E22,ESF!E22-ESF!D22,0)</f>
        <v>816000</v>
      </c>
      <c r="E22" s="45">
        <f>IF(D22&gt;0,0,ESF!D22-ESF!E22)</f>
        <v>0</v>
      </c>
      <c r="F22" s="38"/>
      <c r="G22" s="438" t="s">
        <v>19</v>
      </c>
      <c r="H22" s="438"/>
      <c r="I22" s="45">
        <f>IF(ESF!I22&gt;ESF!J22,ESF!I22-ESF!J22,0)</f>
        <v>0</v>
      </c>
      <c r="J22" s="45">
        <f>IF(I22&gt;0,0,ESF!J22-ESF!I22)</f>
        <v>80277</v>
      </c>
      <c r="K22" s="34"/>
    </row>
    <row r="23" spans="1:11" ht="25.5" customHeight="1">
      <c r="A23" s="39"/>
      <c r="B23" s="438" t="s">
        <v>20</v>
      </c>
      <c r="C23" s="438"/>
      <c r="D23" s="45">
        <f>IF(ESF!D23&lt;ESF!E23,ESF!E23-ESF!D23,0)</f>
        <v>0</v>
      </c>
      <c r="E23" s="45">
        <f>IF(D23&gt;0,0,ESF!D23-ESF!E23)</f>
        <v>0</v>
      </c>
      <c r="F23" s="38"/>
      <c r="G23" s="440" t="s">
        <v>21</v>
      </c>
      <c r="H23" s="440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438" t="s">
        <v>22</v>
      </c>
      <c r="C24" s="438"/>
      <c r="D24" s="45">
        <f>IF(ESF!D24&lt;ESF!E24,ESF!E24-ESF!D24,0)</f>
        <v>0</v>
      </c>
      <c r="E24" s="45">
        <f>IF(D24&gt;0,0,ESF!D24-ESF!E24)</f>
        <v>0</v>
      </c>
      <c r="F24" s="38"/>
      <c r="G24" s="438" t="s">
        <v>23</v>
      </c>
      <c r="H24" s="438"/>
      <c r="I24" s="45">
        <f>IF(ESF!I24&gt;ESF!J24,ESF!I24-ESF!J24,0)</f>
        <v>0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4"/>
      <c r="E25" s="44"/>
      <c r="F25" s="38"/>
      <c r="G25" s="438" t="s">
        <v>24</v>
      </c>
      <c r="H25" s="438"/>
      <c r="I25" s="45">
        <f>IF(ESF!I25&gt;ESF!J25,ESF!I25-ESF!J25,0)</f>
        <v>462151805</v>
      </c>
      <c r="J25" s="45">
        <f>IF(I25&gt;0,0,ESF!J25-ESF!I25)</f>
        <v>0</v>
      </c>
      <c r="K25" s="34"/>
    </row>
    <row r="26" spans="1:11" ht="12.75">
      <c r="A26" s="41"/>
      <c r="B26" s="439" t="s">
        <v>27</v>
      </c>
      <c r="C26" s="439"/>
      <c r="D26" s="40">
        <f>SUM(D28:D36)</f>
        <v>37041481</v>
      </c>
      <c r="E26" s="40">
        <f>SUM(E28:E36)</f>
        <v>296415320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437" t="s">
        <v>28</v>
      </c>
      <c r="H27" s="437"/>
      <c r="I27" s="40">
        <f>SUM(I29:I34)</f>
        <v>83269</v>
      </c>
      <c r="J27" s="40">
        <f>SUM(J29:J34)</f>
        <v>0</v>
      </c>
      <c r="K27" s="34"/>
    </row>
    <row r="28" spans="1:11" ht="12.75">
      <c r="A28" s="39"/>
      <c r="B28" s="438" t="s">
        <v>29</v>
      </c>
      <c r="C28" s="438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438" t="s">
        <v>31</v>
      </c>
      <c r="C29" s="438"/>
      <c r="D29" s="45">
        <f>IF(ESF!D32&lt;ESF!E32,ESF!E32-ESF!D32,0)</f>
        <v>0</v>
      </c>
      <c r="E29" s="45">
        <f>IF(D29&gt;0,0,ESF!D32-ESF!E32)</f>
        <v>0</v>
      </c>
      <c r="F29" s="38"/>
      <c r="G29" s="438" t="s">
        <v>30</v>
      </c>
      <c r="H29" s="438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438" t="s">
        <v>33</v>
      </c>
      <c r="C30" s="438"/>
      <c r="D30" s="45">
        <f>IF(ESF!D33&lt;ESF!E33,ESF!E33-ESF!D33,0)</f>
        <v>0</v>
      </c>
      <c r="E30" s="45">
        <f>IF(D30&gt;0,0,ESF!D33-ESF!E33)</f>
        <v>282729021</v>
      </c>
      <c r="F30" s="38"/>
      <c r="G30" s="438" t="s">
        <v>32</v>
      </c>
      <c r="H30" s="438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438" t="s">
        <v>35</v>
      </c>
      <c r="C31" s="438"/>
      <c r="D31" s="45">
        <f>IF(ESF!D34&lt;ESF!E34,ESF!E34-ESF!D34,0)</f>
        <v>0</v>
      </c>
      <c r="E31" s="45">
        <f>IF(D31&gt;0,0,ESF!D34-ESF!E34)</f>
        <v>3260150</v>
      </c>
      <c r="F31" s="38"/>
      <c r="G31" s="438" t="s">
        <v>34</v>
      </c>
      <c r="H31" s="438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438" t="s">
        <v>37</v>
      </c>
      <c r="C32" s="438"/>
      <c r="D32" s="45">
        <f>IF(ESF!D35&lt;ESF!E35,ESF!E35-ESF!D35,0)</f>
        <v>0</v>
      </c>
      <c r="E32" s="45">
        <f>IF(D32&gt;0,0,ESF!D35-ESF!E35)</f>
        <v>4144943</v>
      </c>
      <c r="F32" s="38"/>
      <c r="G32" s="438" t="s">
        <v>36</v>
      </c>
      <c r="H32" s="438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440" t="s">
        <v>39</v>
      </c>
      <c r="C33" s="440"/>
      <c r="D33" s="45">
        <f>IF(ESF!D36&lt;ESF!E36,ESF!E36-ESF!D36,0)</f>
        <v>37041481</v>
      </c>
      <c r="E33" s="45">
        <f>IF(D33&gt;0,0,ESF!D36-ESF!E36)</f>
        <v>0</v>
      </c>
      <c r="F33" s="38"/>
      <c r="G33" s="440" t="s">
        <v>38</v>
      </c>
      <c r="H33" s="440"/>
      <c r="I33" s="45">
        <f>IF(ESF!I35&gt;ESF!J35,ESF!I35-ESF!J35,0)</f>
        <v>83269</v>
      </c>
      <c r="J33" s="45">
        <f>IF(I33&gt;0,0,ESF!J35-ESF!I35)</f>
        <v>0</v>
      </c>
      <c r="K33" s="34"/>
    </row>
    <row r="34" spans="1:11">
      <c r="A34" s="39"/>
      <c r="B34" s="438" t="s">
        <v>41</v>
      </c>
      <c r="C34" s="438"/>
      <c r="D34" s="45">
        <f>IF(ESF!D37&lt;ESF!E37,ESF!E37-ESF!D37,0)</f>
        <v>0</v>
      </c>
      <c r="E34" s="45">
        <f>IF(D34&gt;0,0,ESF!D37-ESF!E37)</f>
        <v>0</v>
      </c>
      <c r="F34" s="38"/>
      <c r="G34" s="438" t="s">
        <v>40</v>
      </c>
      <c r="H34" s="438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440" t="s">
        <v>42</v>
      </c>
      <c r="C35" s="440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438" t="s">
        <v>44</v>
      </c>
      <c r="C36" s="438"/>
      <c r="D36" s="45">
        <f>IF(ESF!D39&lt;ESF!E39,ESF!E39-ESF!D39,0)</f>
        <v>0</v>
      </c>
      <c r="E36" s="45">
        <f>IF(D36&gt;0,0,ESF!D39-ESF!E39)</f>
        <v>6281206</v>
      </c>
      <c r="F36" s="38"/>
      <c r="G36" s="439" t="s">
        <v>47</v>
      </c>
      <c r="H36" s="439"/>
      <c r="I36" s="40">
        <f>I38+I44+I52</f>
        <v>513373438</v>
      </c>
      <c r="J36" s="40">
        <f>J38+J44+J52</f>
        <v>401457535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439" t="s">
        <v>49</v>
      </c>
      <c r="H38" s="439"/>
      <c r="I38" s="40">
        <f>SUM(I40:I42)</f>
        <v>308652952</v>
      </c>
      <c r="J38" s="40">
        <f>SUM(J40:J42)</f>
        <v>0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438" t="s">
        <v>50</v>
      </c>
      <c r="H40" s="438"/>
      <c r="I40" s="45">
        <f>IF(ESF!I46&gt;ESF!J46,ESF!I46-ESF!J46,0)</f>
        <v>286957215</v>
      </c>
      <c r="J40" s="45">
        <f>IF(I40&gt;0,0,ESF!J46-ESF!I46)</f>
        <v>0</v>
      </c>
      <c r="K40" s="34"/>
    </row>
    <row r="41" spans="1:11" ht="12.75">
      <c r="A41" s="41"/>
      <c r="B41" s="19"/>
      <c r="C41" s="19"/>
      <c r="D41" s="19"/>
      <c r="E41" s="19"/>
      <c r="F41" s="38"/>
      <c r="G41" s="438" t="s">
        <v>51</v>
      </c>
      <c r="H41" s="438"/>
      <c r="I41" s="45">
        <f>IF(ESF!I47&gt;ESF!J47,ESF!I47-ESF!J47,0)</f>
        <v>21695737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438" t="s">
        <v>52</v>
      </c>
      <c r="H42" s="438"/>
      <c r="I42" s="45">
        <f>IF(ESF!I48&gt;ESF!J48,ESF!I48-ESF!J48,0)</f>
        <v>0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439" t="s">
        <v>53</v>
      </c>
      <c r="H44" s="439"/>
      <c r="I44" s="40">
        <f>SUM(I46:I50)</f>
        <v>204720486</v>
      </c>
      <c r="J44" s="40">
        <f>SUM(J46:J50)</f>
        <v>401457535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438" t="s">
        <v>54</v>
      </c>
      <c r="H46" s="438"/>
      <c r="I46" s="45">
        <f>IF(ESF!I52&gt;ESF!J52,ESF!I52-ESF!J52,0)</f>
        <v>0</v>
      </c>
      <c r="J46" s="45">
        <f>IF(I46&gt;0,0,ESF!J52-ESF!I52)</f>
        <v>303058554</v>
      </c>
      <c r="K46" s="34"/>
    </row>
    <row r="47" spans="1:11">
      <c r="A47" s="39"/>
      <c r="B47" s="19"/>
      <c r="C47" s="19"/>
      <c r="D47" s="19"/>
      <c r="E47" s="19"/>
      <c r="F47" s="38"/>
      <c r="G47" s="438" t="s">
        <v>55</v>
      </c>
      <c r="H47" s="438"/>
      <c r="I47" s="45">
        <f>IF(ESF!I53&gt;ESF!J53,ESF!I53-ESF!J53,0)</f>
        <v>204720486</v>
      </c>
      <c r="J47" s="45">
        <f>IF(I47&gt;0,0,ESF!J53-ESF!I53)</f>
        <v>0</v>
      </c>
      <c r="K47" s="34"/>
    </row>
    <row r="48" spans="1:11">
      <c r="A48" s="39"/>
      <c r="B48" s="19"/>
      <c r="C48" s="19"/>
      <c r="D48" s="19"/>
      <c r="E48" s="19"/>
      <c r="F48" s="38"/>
      <c r="G48" s="438" t="s">
        <v>56</v>
      </c>
      <c r="H48" s="438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438" t="s">
        <v>57</v>
      </c>
      <c r="H49" s="438"/>
      <c r="I49" s="45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438" t="s">
        <v>58</v>
      </c>
      <c r="H50" s="438"/>
      <c r="I50" s="45">
        <f>IF(ESF!I56&gt;ESF!J56,ESF!I56-ESF!J56,0)</f>
        <v>0</v>
      </c>
      <c r="J50" s="45">
        <f>IF(I50&gt;0,0,ESF!J56-ESF!I56)</f>
        <v>98398981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439" t="s">
        <v>80</v>
      </c>
      <c r="H52" s="439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438" t="s">
        <v>60</v>
      </c>
      <c r="H54" s="438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59" t="s">
        <v>61</v>
      </c>
      <c r="H55" s="459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5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6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7"/>
      <c r="I58" s="59"/>
      <c r="J58" s="59"/>
    </row>
    <row r="59" spans="1:11" ht="15" customHeight="1">
      <c r="B59" s="456" t="s">
        <v>78</v>
      </c>
      <c r="C59" s="456"/>
      <c r="D59" s="456"/>
      <c r="E59" s="456"/>
      <c r="F59" s="456"/>
      <c r="G59" s="456"/>
      <c r="H59" s="456"/>
      <c r="I59" s="456"/>
      <c r="J59" s="456"/>
    </row>
    <row r="60" spans="1:11" ht="9.75" customHeight="1">
      <c r="B60" s="57"/>
      <c r="C60" s="58"/>
      <c r="D60" s="59"/>
      <c r="E60" s="59"/>
      <c r="G60" s="60"/>
      <c r="H60" s="97"/>
      <c r="I60" s="59"/>
      <c r="J60" s="59"/>
    </row>
    <row r="61" spans="1:11" ht="50.1" customHeight="1">
      <c r="B61" s="57"/>
      <c r="C61" s="61"/>
      <c r="D61" s="62"/>
      <c r="E61" s="59"/>
      <c r="G61" s="63"/>
      <c r="H61" s="98"/>
      <c r="I61" s="59"/>
      <c r="J61" s="59"/>
    </row>
    <row r="62" spans="1:11" ht="14.1" customHeight="1">
      <c r="B62" s="64"/>
      <c r="C62" s="453" t="s">
        <v>409</v>
      </c>
      <c r="D62" s="453"/>
      <c r="E62" s="59"/>
      <c r="F62" s="59"/>
      <c r="G62" s="453" t="s">
        <v>411</v>
      </c>
      <c r="H62" s="453"/>
      <c r="I62" s="43"/>
      <c r="J62" s="59"/>
    </row>
    <row r="63" spans="1:11" ht="14.1" customHeight="1">
      <c r="B63" s="65"/>
      <c r="C63" s="452" t="s">
        <v>410</v>
      </c>
      <c r="D63" s="452"/>
      <c r="E63" s="66"/>
      <c r="F63" s="66"/>
      <c r="G63" s="452" t="s">
        <v>412</v>
      </c>
      <c r="H63" s="452"/>
      <c r="I63" s="43"/>
      <c r="J63" s="59"/>
    </row>
    <row r="64" spans="1:11">
      <c r="A64" s="18"/>
      <c r="F64" s="38"/>
    </row>
  </sheetData>
  <sheetProtection formatCells="0" selectLockedCells="1"/>
  <mergeCells count="62">
    <mergeCell ref="C7:J7"/>
    <mergeCell ref="B11:C11"/>
    <mergeCell ref="B30:C30"/>
    <mergeCell ref="B31:C31"/>
    <mergeCell ref="C3:I3"/>
    <mergeCell ref="C4:I4"/>
    <mergeCell ref="C5:I5"/>
    <mergeCell ref="C6:I6"/>
    <mergeCell ref="G11:H11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256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66" t="s">
        <v>2</v>
      </c>
      <c r="B2" s="466"/>
      <c r="C2" s="466"/>
      <c r="D2" s="466"/>
      <c r="E2" s="13" t="e">
        <f>ESF!#REF!</f>
        <v>#REF!</v>
      </c>
    </row>
    <row r="3" spans="1:5" ht="45.75">
      <c r="A3" s="466" t="s">
        <v>4</v>
      </c>
      <c r="B3" s="466"/>
      <c r="C3" s="466"/>
      <c r="D3" s="466"/>
      <c r="E3" s="13" t="str">
        <f>ESF!C7</f>
        <v>UNIVERSIDAD AUTÓNOMA DEL ESTADO DE MORELOS</v>
      </c>
    </row>
    <row r="4" spans="1:5">
      <c r="A4" s="466" t="s">
        <v>3</v>
      </c>
      <c r="B4" s="466"/>
      <c r="C4" s="466"/>
      <c r="D4" s="466"/>
      <c r="E4" s="14"/>
    </row>
    <row r="5" spans="1:5">
      <c r="A5" s="466" t="s">
        <v>73</v>
      </c>
      <c r="B5" s="466"/>
      <c r="C5" s="466"/>
      <c r="D5" s="466"/>
      <c r="E5" t="s">
        <v>71</v>
      </c>
    </row>
    <row r="6" spans="1:5">
      <c r="A6" s="6"/>
      <c r="B6" s="6"/>
      <c r="C6" s="471" t="s">
        <v>5</v>
      </c>
      <c r="D6" s="471"/>
      <c r="E6" s="1">
        <v>2013</v>
      </c>
    </row>
    <row r="7" spans="1:5">
      <c r="A7" s="467" t="s">
        <v>69</v>
      </c>
      <c r="B7" s="465" t="s">
        <v>8</v>
      </c>
      <c r="C7" s="461" t="s">
        <v>10</v>
      </c>
      <c r="D7" s="461"/>
      <c r="E7" s="8">
        <f>ESF!D18</f>
        <v>522508025</v>
      </c>
    </row>
    <row r="8" spans="1:5">
      <c r="A8" s="467"/>
      <c r="B8" s="465"/>
      <c r="C8" s="461" t="s">
        <v>12</v>
      </c>
      <c r="D8" s="461"/>
      <c r="E8" s="8">
        <f>ESF!D19</f>
        <v>142158930</v>
      </c>
    </row>
    <row r="9" spans="1:5">
      <c r="A9" s="467"/>
      <c r="B9" s="465"/>
      <c r="C9" s="461" t="s">
        <v>14</v>
      </c>
      <c r="D9" s="461"/>
      <c r="E9" s="8">
        <f>ESF!D20</f>
        <v>0</v>
      </c>
    </row>
    <row r="10" spans="1:5">
      <c r="A10" s="467"/>
      <c r="B10" s="465"/>
      <c r="C10" s="461" t="s">
        <v>16</v>
      </c>
      <c r="D10" s="461"/>
      <c r="E10" s="8">
        <f>ESF!D21</f>
        <v>0</v>
      </c>
    </row>
    <row r="11" spans="1:5">
      <c r="A11" s="467"/>
      <c r="B11" s="465"/>
      <c r="C11" s="461" t="s">
        <v>18</v>
      </c>
      <c r="D11" s="461"/>
      <c r="E11" s="8">
        <f>ESF!D22</f>
        <v>0</v>
      </c>
    </row>
    <row r="12" spans="1:5">
      <c r="A12" s="467"/>
      <c r="B12" s="465"/>
      <c r="C12" s="461" t="s">
        <v>20</v>
      </c>
      <c r="D12" s="461"/>
      <c r="E12" s="8">
        <f>ESF!D23</f>
        <v>0</v>
      </c>
    </row>
    <row r="13" spans="1:5">
      <c r="A13" s="467"/>
      <c r="B13" s="465"/>
      <c r="C13" s="461" t="s">
        <v>22</v>
      </c>
      <c r="D13" s="461"/>
      <c r="E13" s="8">
        <f>ESF!D24</f>
        <v>0</v>
      </c>
    </row>
    <row r="14" spans="1:5" ht="15.75" thickBot="1">
      <c r="A14" s="467"/>
      <c r="B14" s="4"/>
      <c r="C14" s="462" t="s">
        <v>25</v>
      </c>
      <c r="D14" s="462"/>
      <c r="E14" s="9">
        <f>ESF!D26</f>
        <v>664666955</v>
      </c>
    </row>
    <row r="15" spans="1:5">
      <c r="A15" s="467"/>
      <c r="B15" s="465" t="s">
        <v>27</v>
      </c>
      <c r="C15" s="461" t="s">
        <v>29</v>
      </c>
      <c r="D15" s="461"/>
      <c r="E15" s="8">
        <f>ESF!D31</f>
        <v>0</v>
      </c>
    </row>
    <row r="16" spans="1:5">
      <c r="A16" s="467"/>
      <c r="B16" s="465"/>
      <c r="C16" s="461" t="s">
        <v>31</v>
      </c>
      <c r="D16" s="461"/>
      <c r="E16" s="8">
        <f>ESF!D32</f>
        <v>0</v>
      </c>
    </row>
    <row r="17" spans="1:5">
      <c r="A17" s="467"/>
      <c r="B17" s="465"/>
      <c r="C17" s="461" t="s">
        <v>33</v>
      </c>
      <c r="D17" s="461"/>
      <c r="E17" s="8">
        <f>ESF!D33</f>
        <v>596578021</v>
      </c>
    </row>
    <row r="18" spans="1:5">
      <c r="A18" s="467"/>
      <c r="B18" s="465"/>
      <c r="C18" s="461" t="s">
        <v>35</v>
      </c>
      <c r="D18" s="461"/>
      <c r="E18" s="8">
        <f>ESF!D34</f>
        <v>587928150</v>
      </c>
    </row>
    <row r="19" spans="1:5">
      <c r="A19" s="467"/>
      <c r="B19" s="465"/>
      <c r="C19" s="461" t="s">
        <v>37</v>
      </c>
      <c r="D19" s="461"/>
      <c r="E19" s="8">
        <f>ESF!D35</f>
        <v>4153943</v>
      </c>
    </row>
    <row r="20" spans="1:5">
      <c r="A20" s="467"/>
      <c r="B20" s="465"/>
      <c r="C20" s="461" t="s">
        <v>39</v>
      </c>
      <c r="D20" s="461"/>
      <c r="E20" s="8">
        <f>ESF!D36</f>
        <v>-45633481</v>
      </c>
    </row>
    <row r="21" spans="1:5">
      <c r="A21" s="467"/>
      <c r="B21" s="465"/>
      <c r="C21" s="461" t="s">
        <v>41</v>
      </c>
      <c r="D21" s="461"/>
      <c r="E21" s="8">
        <f>ESF!D37</f>
        <v>0</v>
      </c>
    </row>
    <row r="22" spans="1:5">
      <c r="A22" s="467"/>
      <c r="B22" s="465"/>
      <c r="C22" s="461" t="s">
        <v>42</v>
      </c>
      <c r="D22" s="461"/>
      <c r="E22" s="8">
        <f>ESF!D38</f>
        <v>0</v>
      </c>
    </row>
    <row r="23" spans="1:5">
      <c r="A23" s="467"/>
      <c r="B23" s="465"/>
      <c r="C23" s="461" t="s">
        <v>44</v>
      </c>
      <c r="D23" s="461"/>
      <c r="E23" s="8">
        <f>ESF!D39</f>
        <v>9012206</v>
      </c>
    </row>
    <row r="24" spans="1:5" ht="15.75" thickBot="1">
      <c r="A24" s="467"/>
      <c r="B24" s="4"/>
      <c r="C24" s="462" t="s">
        <v>46</v>
      </c>
      <c r="D24" s="462"/>
      <c r="E24" s="9">
        <f>ESF!D41</f>
        <v>1152038839</v>
      </c>
    </row>
    <row r="25" spans="1:5" ht="15.75" thickBot="1">
      <c r="A25" s="467"/>
      <c r="B25" s="2"/>
      <c r="C25" s="462" t="s">
        <v>48</v>
      </c>
      <c r="D25" s="462"/>
      <c r="E25" s="9">
        <f>ESF!D43</f>
        <v>1816705794</v>
      </c>
    </row>
    <row r="26" spans="1:5">
      <c r="A26" s="467" t="s">
        <v>70</v>
      </c>
      <c r="B26" s="465" t="s">
        <v>9</v>
      </c>
      <c r="C26" s="461" t="s">
        <v>11</v>
      </c>
      <c r="D26" s="461"/>
      <c r="E26" s="8">
        <f>ESF!I18</f>
        <v>104068094</v>
      </c>
    </row>
    <row r="27" spans="1:5">
      <c r="A27" s="467"/>
      <c r="B27" s="465"/>
      <c r="C27" s="461" t="s">
        <v>13</v>
      </c>
      <c r="D27" s="461"/>
      <c r="E27" s="8">
        <f>ESF!I19</f>
        <v>0</v>
      </c>
    </row>
    <row r="28" spans="1:5">
      <c r="A28" s="467"/>
      <c r="B28" s="465"/>
      <c r="C28" s="461" t="s">
        <v>15</v>
      </c>
      <c r="D28" s="461"/>
      <c r="E28" s="8">
        <f>ESF!I20</f>
        <v>0</v>
      </c>
    </row>
    <row r="29" spans="1:5">
      <c r="A29" s="467"/>
      <c r="B29" s="465"/>
      <c r="C29" s="461" t="s">
        <v>17</v>
      </c>
      <c r="D29" s="461"/>
      <c r="E29" s="8">
        <f>ESF!I21</f>
        <v>0</v>
      </c>
    </row>
    <row r="30" spans="1:5">
      <c r="A30" s="467"/>
      <c r="B30" s="465"/>
      <c r="C30" s="461" t="s">
        <v>19</v>
      </c>
      <c r="D30" s="461"/>
      <c r="E30" s="8">
        <f>ESF!I22</f>
        <v>2723</v>
      </c>
    </row>
    <row r="31" spans="1:5">
      <c r="A31" s="467"/>
      <c r="B31" s="465"/>
      <c r="C31" s="461" t="s">
        <v>21</v>
      </c>
      <c r="D31" s="461"/>
      <c r="E31" s="8">
        <f>ESF!I23</f>
        <v>0</v>
      </c>
    </row>
    <row r="32" spans="1:5">
      <c r="A32" s="467"/>
      <c r="B32" s="465"/>
      <c r="C32" s="461" t="s">
        <v>23</v>
      </c>
      <c r="D32" s="461"/>
      <c r="E32" s="8">
        <f>ESF!I24</f>
        <v>0</v>
      </c>
    </row>
    <row r="33" spans="1:5">
      <c r="A33" s="467"/>
      <c r="B33" s="465"/>
      <c r="C33" s="461" t="s">
        <v>24</v>
      </c>
      <c r="D33" s="461"/>
      <c r="E33" s="8">
        <f>ESF!I25</f>
        <v>462151805</v>
      </c>
    </row>
    <row r="34" spans="1:5" ht="15.75" thickBot="1">
      <c r="A34" s="467"/>
      <c r="B34" s="4"/>
      <c r="C34" s="462" t="s">
        <v>26</v>
      </c>
      <c r="D34" s="462"/>
      <c r="E34" s="9">
        <f>ESF!I27</f>
        <v>566222622</v>
      </c>
    </row>
    <row r="35" spans="1:5">
      <c r="A35" s="467"/>
      <c r="B35" s="465" t="s">
        <v>28</v>
      </c>
      <c r="C35" s="461" t="s">
        <v>30</v>
      </c>
      <c r="D35" s="461"/>
      <c r="E35" s="8">
        <f>ESF!I31</f>
        <v>0</v>
      </c>
    </row>
    <row r="36" spans="1:5">
      <c r="A36" s="467"/>
      <c r="B36" s="465"/>
      <c r="C36" s="461" t="s">
        <v>32</v>
      </c>
      <c r="D36" s="461"/>
      <c r="E36" s="8">
        <f>ESF!I32</f>
        <v>0</v>
      </c>
    </row>
    <row r="37" spans="1:5">
      <c r="A37" s="467"/>
      <c r="B37" s="465"/>
      <c r="C37" s="461" t="s">
        <v>34</v>
      </c>
      <c r="D37" s="461"/>
      <c r="E37" s="8">
        <f>ESF!I33</f>
        <v>0</v>
      </c>
    </row>
    <row r="38" spans="1:5">
      <c r="A38" s="467"/>
      <c r="B38" s="465"/>
      <c r="C38" s="461" t="s">
        <v>36</v>
      </c>
      <c r="D38" s="461"/>
      <c r="E38" s="8">
        <f>ESF!I34</f>
        <v>0</v>
      </c>
    </row>
    <row r="39" spans="1:5">
      <c r="A39" s="467"/>
      <c r="B39" s="465"/>
      <c r="C39" s="461" t="s">
        <v>38</v>
      </c>
      <c r="D39" s="461"/>
      <c r="E39" s="8">
        <f>ESF!I35</f>
        <v>83269</v>
      </c>
    </row>
    <row r="40" spans="1:5">
      <c r="A40" s="467"/>
      <c r="B40" s="465"/>
      <c r="C40" s="461" t="s">
        <v>40</v>
      </c>
      <c r="D40" s="461"/>
      <c r="E40" s="8">
        <f>ESF!I36</f>
        <v>0</v>
      </c>
    </row>
    <row r="41" spans="1:5" ht="15.75" thickBot="1">
      <c r="A41" s="467"/>
      <c r="B41" s="2"/>
      <c r="C41" s="462" t="s">
        <v>43</v>
      </c>
      <c r="D41" s="462"/>
      <c r="E41" s="9">
        <f>ESF!I38</f>
        <v>83269</v>
      </c>
    </row>
    <row r="42" spans="1:5" ht="15.75" thickBot="1">
      <c r="A42" s="467"/>
      <c r="B42" s="2"/>
      <c r="C42" s="462" t="s">
        <v>45</v>
      </c>
      <c r="D42" s="462"/>
      <c r="E42" s="9">
        <f>ESF!I40</f>
        <v>566305891</v>
      </c>
    </row>
    <row r="43" spans="1:5">
      <c r="A43" s="3"/>
      <c r="B43" s="465" t="s">
        <v>47</v>
      </c>
      <c r="C43" s="463" t="s">
        <v>49</v>
      </c>
      <c r="D43" s="463"/>
      <c r="E43" s="10">
        <f>ESF!I44</f>
        <v>1288844952</v>
      </c>
    </row>
    <row r="44" spans="1:5">
      <c r="A44" s="3"/>
      <c r="B44" s="465"/>
      <c r="C44" s="461" t="s">
        <v>50</v>
      </c>
      <c r="D44" s="461"/>
      <c r="E44" s="8">
        <f>ESF!I46</f>
        <v>492608215</v>
      </c>
    </row>
    <row r="45" spans="1:5">
      <c r="A45" s="3"/>
      <c r="B45" s="465"/>
      <c r="C45" s="461" t="s">
        <v>51</v>
      </c>
      <c r="D45" s="461"/>
      <c r="E45" s="8">
        <f>ESF!I47</f>
        <v>796236737</v>
      </c>
    </row>
    <row r="46" spans="1:5">
      <c r="A46" s="3"/>
      <c r="B46" s="465"/>
      <c r="C46" s="461" t="s">
        <v>52</v>
      </c>
      <c r="D46" s="461"/>
      <c r="E46" s="8">
        <f>ESF!I48</f>
        <v>0</v>
      </c>
    </row>
    <row r="47" spans="1:5">
      <c r="A47" s="3"/>
      <c r="B47" s="465"/>
      <c r="C47" s="463" t="s">
        <v>53</v>
      </c>
      <c r="D47" s="463"/>
      <c r="E47" s="10">
        <f>ESF!I50</f>
        <v>-38445049</v>
      </c>
    </row>
    <row r="48" spans="1:5">
      <c r="A48" s="3"/>
      <c r="B48" s="465"/>
      <c r="C48" s="461" t="s">
        <v>54</v>
      </c>
      <c r="D48" s="461"/>
      <c r="E48" s="8">
        <f>ESF!I52</f>
        <v>-66341554</v>
      </c>
    </row>
    <row r="49" spans="1:5">
      <c r="A49" s="3"/>
      <c r="B49" s="465"/>
      <c r="C49" s="461" t="s">
        <v>55</v>
      </c>
      <c r="D49" s="461"/>
      <c r="E49" s="8">
        <f>ESF!I53</f>
        <v>126295486</v>
      </c>
    </row>
    <row r="50" spans="1:5">
      <c r="A50" s="3"/>
      <c r="B50" s="465"/>
      <c r="C50" s="461" t="s">
        <v>56</v>
      </c>
      <c r="D50" s="461"/>
      <c r="E50" s="8">
        <f>ESF!I54</f>
        <v>0</v>
      </c>
    </row>
    <row r="51" spans="1:5">
      <c r="A51" s="3"/>
      <c r="B51" s="465"/>
      <c r="C51" s="461" t="s">
        <v>57</v>
      </c>
      <c r="D51" s="461"/>
      <c r="E51" s="8">
        <f>ESF!I55</f>
        <v>0</v>
      </c>
    </row>
    <row r="52" spans="1:5">
      <c r="A52" s="3"/>
      <c r="B52" s="465"/>
      <c r="C52" s="461" t="s">
        <v>58</v>
      </c>
      <c r="D52" s="461"/>
      <c r="E52" s="8">
        <f>ESF!I56</f>
        <v>-98398981</v>
      </c>
    </row>
    <row r="53" spans="1:5">
      <c r="A53" s="3"/>
      <c r="B53" s="465"/>
      <c r="C53" s="463" t="s">
        <v>59</v>
      </c>
      <c r="D53" s="463"/>
      <c r="E53" s="10">
        <f>ESF!I58</f>
        <v>0</v>
      </c>
    </row>
    <row r="54" spans="1:5">
      <c r="A54" s="3"/>
      <c r="B54" s="465"/>
      <c r="C54" s="461" t="s">
        <v>60</v>
      </c>
      <c r="D54" s="461"/>
      <c r="E54" s="8">
        <f>ESF!I60</f>
        <v>0</v>
      </c>
    </row>
    <row r="55" spans="1:5">
      <c r="A55" s="3"/>
      <c r="B55" s="465"/>
      <c r="C55" s="461" t="s">
        <v>61</v>
      </c>
      <c r="D55" s="461"/>
      <c r="E55" s="8">
        <f>ESF!I61</f>
        <v>0</v>
      </c>
    </row>
    <row r="56" spans="1:5" ht="15.75" thickBot="1">
      <c r="A56" s="3"/>
      <c r="B56" s="465"/>
      <c r="C56" s="462" t="s">
        <v>62</v>
      </c>
      <c r="D56" s="462"/>
      <c r="E56" s="9">
        <f>ESF!I63</f>
        <v>1250399903</v>
      </c>
    </row>
    <row r="57" spans="1:5" ht="15.75" thickBot="1">
      <c r="A57" s="3"/>
      <c r="B57" s="2"/>
      <c r="C57" s="462" t="s">
        <v>63</v>
      </c>
      <c r="D57" s="462"/>
      <c r="E57" s="9">
        <f>ESF!I65</f>
        <v>1816705794</v>
      </c>
    </row>
    <row r="58" spans="1:5">
      <c r="A58" s="3"/>
      <c r="B58" s="2"/>
      <c r="C58" s="471" t="s">
        <v>5</v>
      </c>
      <c r="D58" s="471"/>
      <c r="E58" s="1">
        <v>2012</v>
      </c>
    </row>
    <row r="59" spans="1:5">
      <c r="A59" s="467" t="s">
        <v>69</v>
      </c>
      <c r="B59" s="465" t="s">
        <v>8</v>
      </c>
      <c r="C59" s="461" t="s">
        <v>10</v>
      </c>
      <c r="D59" s="461"/>
      <c r="E59" s="8">
        <f>ESF!E18</f>
        <v>339895000</v>
      </c>
    </row>
    <row r="60" spans="1:5">
      <c r="A60" s="467"/>
      <c r="B60" s="465"/>
      <c r="C60" s="461" t="s">
        <v>12</v>
      </c>
      <c r="D60" s="461"/>
      <c r="E60" s="8">
        <f>ESF!E19</f>
        <v>110133000</v>
      </c>
    </row>
    <row r="61" spans="1:5">
      <c r="A61" s="467"/>
      <c r="B61" s="465"/>
      <c r="C61" s="461" t="s">
        <v>14</v>
      </c>
      <c r="D61" s="461"/>
      <c r="E61" s="8">
        <f>ESF!E20</f>
        <v>0</v>
      </c>
    </row>
    <row r="62" spans="1:5">
      <c r="A62" s="467"/>
      <c r="B62" s="465"/>
      <c r="C62" s="461" t="s">
        <v>16</v>
      </c>
      <c r="D62" s="461"/>
      <c r="E62" s="8">
        <f>ESF!E21</f>
        <v>0</v>
      </c>
    </row>
    <row r="63" spans="1:5">
      <c r="A63" s="467"/>
      <c r="B63" s="465"/>
      <c r="C63" s="461" t="s">
        <v>18</v>
      </c>
      <c r="D63" s="461"/>
      <c r="E63" s="8">
        <f>ESF!E22</f>
        <v>816000</v>
      </c>
    </row>
    <row r="64" spans="1:5">
      <c r="A64" s="467"/>
      <c r="B64" s="465"/>
      <c r="C64" s="461" t="s">
        <v>20</v>
      </c>
      <c r="D64" s="461"/>
      <c r="E64" s="8">
        <f>ESF!E23</f>
        <v>0</v>
      </c>
    </row>
    <row r="65" spans="1:5">
      <c r="A65" s="467"/>
      <c r="B65" s="465"/>
      <c r="C65" s="461" t="s">
        <v>22</v>
      </c>
      <c r="D65" s="461"/>
      <c r="E65" s="8">
        <f>ESF!E24</f>
        <v>0</v>
      </c>
    </row>
    <row r="66" spans="1:5" ht="15.75" thickBot="1">
      <c r="A66" s="467"/>
      <c r="B66" s="4"/>
      <c r="C66" s="462" t="s">
        <v>25</v>
      </c>
      <c r="D66" s="462"/>
      <c r="E66" s="9">
        <f>ESF!E26</f>
        <v>450844000</v>
      </c>
    </row>
    <row r="67" spans="1:5">
      <c r="A67" s="467"/>
      <c r="B67" s="465" t="s">
        <v>27</v>
      </c>
      <c r="C67" s="461" t="s">
        <v>29</v>
      </c>
      <c r="D67" s="461"/>
      <c r="E67" s="8">
        <f>ESF!E31</f>
        <v>0</v>
      </c>
    </row>
    <row r="68" spans="1:5">
      <c r="A68" s="467"/>
      <c r="B68" s="465"/>
      <c r="C68" s="461" t="s">
        <v>31</v>
      </c>
      <c r="D68" s="461"/>
      <c r="E68" s="8">
        <f>ESF!E32</f>
        <v>0</v>
      </c>
    </row>
    <row r="69" spans="1:5">
      <c r="A69" s="467"/>
      <c r="B69" s="465"/>
      <c r="C69" s="461" t="s">
        <v>33</v>
      </c>
      <c r="D69" s="461"/>
      <c r="E69" s="8">
        <f>ESF!E33</f>
        <v>313849000</v>
      </c>
    </row>
    <row r="70" spans="1:5">
      <c r="A70" s="467"/>
      <c r="B70" s="465"/>
      <c r="C70" s="461" t="s">
        <v>35</v>
      </c>
      <c r="D70" s="461"/>
      <c r="E70" s="8">
        <f>ESF!E34</f>
        <v>584668000</v>
      </c>
    </row>
    <row r="71" spans="1:5">
      <c r="A71" s="467"/>
      <c r="B71" s="465"/>
      <c r="C71" s="461" t="s">
        <v>37</v>
      </c>
      <c r="D71" s="461"/>
      <c r="E71" s="8">
        <f>ESF!E35</f>
        <v>9000</v>
      </c>
    </row>
    <row r="72" spans="1:5">
      <c r="A72" s="467"/>
      <c r="B72" s="465"/>
      <c r="C72" s="461" t="s">
        <v>39</v>
      </c>
      <c r="D72" s="461"/>
      <c r="E72" s="8">
        <f>ESF!E36</f>
        <v>-8592000</v>
      </c>
    </row>
    <row r="73" spans="1:5">
      <c r="A73" s="467"/>
      <c r="B73" s="465"/>
      <c r="C73" s="461" t="s">
        <v>41</v>
      </c>
      <c r="D73" s="461"/>
      <c r="E73" s="8">
        <f>ESF!E37</f>
        <v>0</v>
      </c>
    </row>
    <row r="74" spans="1:5">
      <c r="A74" s="467"/>
      <c r="B74" s="465"/>
      <c r="C74" s="461" t="s">
        <v>42</v>
      </c>
      <c r="D74" s="461"/>
      <c r="E74" s="8">
        <f>ESF!E38</f>
        <v>0</v>
      </c>
    </row>
    <row r="75" spans="1:5">
      <c r="A75" s="467"/>
      <c r="B75" s="465"/>
      <c r="C75" s="461" t="s">
        <v>44</v>
      </c>
      <c r="D75" s="461"/>
      <c r="E75" s="8">
        <f>ESF!E39</f>
        <v>2731000</v>
      </c>
    </row>
    <row r="76" spans="1:5" ht="15.75" thickBot="1">
      <c r="A76" s="467"/>
      <c r="B76" s="4"/>
      <c r="C76" s="462" t="s">
        <v>46</v>
      </c>
      <c r="D76" s="462"/>
      <c r="E76" s="9">
        <f>ESF!E41</f>
        <v>892665000</v>
      </c>
    </row>
    <row r="77" spans="1:5" ht="15.75" thickBot="1">
      <c r="A77" s="467"/>
      <c r="B77" s="2"/>
      <c r="C77" s="462" t="s">
        <v>48</v>
      </c>
      <c r="D77" s="462"/>
      <c r="E77" s="9">
        <f>ESF!E43</f>
        <v>1343509000</v>
      </c>
    </row>
    <row r="78" spans="1:5">
      <c r="A78" s="467" t="s">
        <v>70</v>
      </c>
      <c r="B78" s="465" t="s">
        <v>9</v>
      </c>
      <c r="C78" s="461" t="s">
        <v>11</v>
      </c>
      <c r="D78" s="461"/>
      <c r="E78" s="8">
        <f>ESF!J18</f>
        <v>204942000</v>
      </c>
    </row>
    <row r="79" spans="1:5">
      <c r="A79" s="467"/>
      <c r="B79" s="465"/>
      <c r="C79" s="461" t="s">
        <v>13</v>
      </c>
      <c r="D79" s="461"/>
      <c r="E79" s="8">
        <f>ESF!J19</f>
        <v>0</v>
      </c>
    </row>
    <row r="80" spans="1:5">
      <c r="A80" s="467"/>
      <c r="B80" s="465"/>
      <c r="C80" s="461" t="s">
        <v>15</v>
      </c>
      <c r="D80" s="461"/>
      <c r="E80" s="8">
        <f>ESF!J20</f>
        <v>0</v>
      </c>
    </row>
    <row r="81" spans="1:5">
      <c r="A81" s="467"/>
      <c r="B81" s="465"/>
      <c r="C81" s="461" t="s">
        <v>17</v>
      </c>
      <c r="D81" s="461"/>
      <c r="E81" s="8">
        <f>ESF!J21</f>
        <v>0</v>
      </c>
    </row>
    <row r="82" spans="1:5">
      <c r="A82" s="467"/>
      <c r="B82" s="465"/>
      <c r="C82" s="461" t="s">
        <v>19</v>
      </c>
      <c r="D82" s="461"/>
      <c r="E82" s="8">
        <f>ESF!J22</f>
        <v>83000</v>
      </c>
    </row>
    <row r="83" spans="1:5">
      <c r="A83" s="467"/>
      <c r="B83" s="465"/>
      <c r="C83" s="461" t="s">
        <v>21</v>
      </c>
      <c r="D83" s="461"/>
      <c r="E83" s="8">
        <f>ESF!J23</f>
        <v>0</v>
      </c>
    </row>
    <row r="84" spans="1:5">
      <c r="A84" s="467"/>
      <c r="B84" s="465"/>
      <c r="C84" s="461" t="s">
        <v>23</v>
      </c>
      <c r="D84" s="461"/>
      <c r="E84" s="8">
        <f>ESF!J24</f>
        <v>0</v>
      </c>
    </row>
    <row r="85" spans="1:5">
      <c r="A85" s="467"/>
      <c r="B85" s="465"/>
      <c r="C85" s="461" t="s">
        <v>24</v>
      </c>
      <c r="D85" s="461"/>
      <c r="E85" s="8">
        <f>ESF!J25</f>
        <v>0</v>
      </c>
    </row>
    <row r="86" spans="1:5" ht="15.75" thickBot="1">
      <c r="A86" s="467"/>
      <c r="B86" s="4"/>
      <c r="C86" s="462" t="s">
        <v>26</v>
      </c>
      <c r="D86" s="462"/>
      <c r="E86" s="9">
        <f>ESF!J27</f>
        <v>205025000</v>
      </c>
    </row>
    <row r="87" spans="1:5">
      <c r="A87" s="467"/>
      <c r="B87" s="465" t="s">
        <v>28</v>
      </c>
      <c r="C87" s="461" t="s">
        <v>30</v>
      </c>
      <c r="D87" s="461"/>
      <c r="E87" s="8">
        <f>ESF!J31</f>
        <v>0</v>
      </c>
    </row>
    <row r="88" spans="1:5">
      <c r="A88" s="467"/>
      <c r="B88" s="465"/>
      <c r="C88" s="461" t="s">
        <v>32</v>
      </c>
      <c r="D88" s="461"/>
      <c r="E88" s="8">
        <f>ESF!J32</f>
        <v>0</v>
      </c>
    </row>
    <row r="89" spans="1:5">
      <c r="A89" s="467"/>
      <c r="B89" s="465"/>
      <c r="C89" s="461" t="s">
        <v>34</v>
      </c>
      <c r="D89" s="461"/>
      <c r="E89" s="8">
        <f>ESF!J33</f>
        <v>0</v>
      </c>
    </row>
    <row r="90" spans="1:5">
      <c r="A90" s="467"/>
      <c r="B90" s="465"/>
      <c r="C90" s="461" t="s">
        <v>36</v>
      </c>
      <c r="D90" s="461"/>
      <c r="E90" s="8">
        <f>ESF!J34</f>
        <v>0</v>
      </c>
    </row>
    <row r="91" spans="1:5">
      <c r="A91" s="467"/>
      <c r="B91" s="465"/>
      <c r="C91" s="461" t="s">
        <v>38</v>
      </c>
      <c r="D91" s="461"/>
      <c r="E91" s="8">
        <f>ESF!J35</f>
        <v>0</v>
      </c>
    </row>
    <row r="92" spans="1:5">
      <c r="A92" s="467"/>
      <c r="B92" s="465"/>
      <c r="C92" s="461" t="s">
        <v>40</v>
      </c>
      <c r="D92" s="461"/>
      <c r="E92" s="8">
        <f>ESF!J36</f>
        <v>0</v>
      </c>
    </row>
    <row r="93" spans="1:5" ht="15.75" thickBot="1">
      <c r="A93" s="467"/>
      <c r="B93" s="2"/>
      <c r="C93" s="462" t="s">
        <v>43</v>
      </c>
      <c r="D93" s="462"/>
      <c r="E93" s="9">
        <f>ESF!J38</f>
        <v>0</v>
      </c>
    </row>
    <row r="94" spans="1:5" ht="15.75" thickBot="1">
      <c r="A94" s="467"/>
      <c r="B94" s="2"/>
      <c r="C94" s="462" t="s">
        <v>45</v>
      </c>
      <c r="D94" s="462"/>
      <c r="E94" s="9">
        <f>ESF!J40</f>
        <v>205025000</v>
      </c>
    </row>
    <row r="95" spans="1:5">
      <c r="A95" s="3"/>
      <c r="B95" s="465" t="s">
        <v>47</v>
      </c>
      <c r="C95" s="463" t="s">
        <v>49</v>
      </c>
      <c r="D95" s="463"/>
      <c r="E95" s="10">
        <f>ESF!J44</f>
        <v>980192000</v>
      </c>
    </row>
    <row r="96" spans="1:5">
      <c r="A96" s="3"/>
      <c r="B96" s="465"/>
      <c r="C96" s="461" t="s">
        <v>50</v>
      </c>
      <c r="D96" s="461"/>
      <c r="E96" s="8">
        <f>ESF!J46</f>
        <v>205651000</v>
      </c>
    </row>
    <row r="97" spans="1:5">
      <c r="A97" s="3"/>
      <c r="B97" s="465"/>
      <c r="C97" s="461" t="s">
        <v>51</v>
      </c>
      <c r="D97" s="461"/>
      <c r="E97" s="8">
        <f>ESF!J47</f>
        <v>774541000</v>
      </c>
    </row>
    <row r="98" spans="1:5">
      <c r="A98" s="3"/>
      <c r="B98" s="465"/>
      <c r="C98" s="461" t="s">
        <v>52</v>
      </c>
      <c r="D98" s="461"/>
      <c r="E98" s="8">
        <f>ESF!J48</f>
        <v>0</v>
      </c>
    </row>
    <row r="99" spans="1:5">
      <c r="A99" s="3"/>
      <c r="B99" s="465"/>
      <c r="C99" s="463" t="s">
        <v>53</v>
      </c>
      <c r="D99" s="463"/>
      <c r="E99" s="10">
        <f>ESF!J50</f>
        <v>158292000</v>
      </c>
    </row>
    <row r="100" spans="1:5">
      <c r="A100" s="3"/>
      <c r="B100" s="465"/>
      <c r="C100" s="461" t="s">
        <v>54</v>
      </c>
      <c r="D100" s="461"/>
      <c r="E100" s="8">
        <f>ESF!J52</f>
        <v>236717000</v>
      </c>
    </row>
    <row r="101" spans="1:5">
      <c r="A101" s="3"/>
      <c r="B101" s="465"/>
      <c r="C101" s="461" t="s">
        <v>55</v>
      </c>
      <c r="D101" s="461"/>
      <c r="E101" s="8">
        <f>ESF!J53</f>
        <v>-78425000</v>
      </c>
    </row>
    <row r="102" spans="1:5">
      <c r="A102" s="3"/>
      <c r="B102" s="465"/>
      <c r="C102" s="461" t="s">
        <v>56</v>
      </c>
      <c r="D102" s="461"/>
      <c r="E102" s="8">
        <f>ESF!J54</f>
        <v>0</v>
      </c>
    </row>
    <row r="103" spans="1:5">
      <c r="A103" s="3"/>
      <c r="B103" s="465"/>
      <c r="C103" s="461" t="s">
        <v>57</v>
      </c>
      <c r="D103" s="461"/>
      <c r="E103" s="8">
        <f>ESF!J55</f>
        <v>0</v>
      </c>
    </row>
    <row r="104" spans="1:5">
      <c r="A104" s="3"/>
      <c r="B104" s="465"/>
      <c r="C104" s="461" t="s">
        <v>58</v>
      </c>
      <c r="D104" s="461"/>
      <c r="E104" s="8">
        <f>ESF!J56</f>
        <v>0</v>
      </c>
    </row>
    <row r="105" spans="1:5">
      <c r="A105" s="3"/>
      <c r="B105" s="465"/>
      <c r="C105" s="463" t="s">
        <v>59</v>
      </c>
      <c r="D105" s="463"/>
      <c r="E105" s="10">
        <f>ESF!J58</f>
        <v>0</v>
      </c>
    </row>
    <row r="106" spans="1:5">
      <c r="A106" s="3"/>
      <c r="B106" s="465"/>
      <c r="C106" s="461" t="s">
        <v>60</v>
      </c>
      <c r="D106" s="461"/>
      <c r="E106" s="8">
        <f>ESF!J60</f>
        <v>0</v>
      </c>
    </row>
    <row r="107" spans="1:5">
      <c r="A107" s="3"/>
      <c r="B107" s="465"/>
      <c r="C107" s="461" t="s">
        <v>61</v>
      </c>
      <c r="D107" s="461"/>
      <c r="E107" s="8">
        <f>ESF!J61</f>
        <v>0</v>
      </c>
    </row>
    <row r="108" spans="1:5" ht="15.75" thickBot="1">
      <c r="A108" s="3"/>
      <c r="B108" s="465"/>
      <c r="C108" s="462" t="s">
        <v>62</v>
      </c>
      <c r="D108" s="462"/>
      <c r="E108" s="9">
        <f>ESF!J63</f>
        <v>1138484000</v>
      </c>
    </row>
    <row r="109" spans="1:5" ht="15.75" thickBot="1">
      <c r="A109" s="3"/>
      <c r="B109" s="2"/>
      <c r="C109" s="462" t="s">
        <v>63</v>
      </c>
      <c r="D109" s="462"/>
      <c r="E109" s="9">
        <f>ESF!J65</f>
        <v>1343509000</v>
      </c>
    </row>
    <row r="110" spans="1:5">
      <c r="A110" s="3"/>
      <c r="B110" s="2"/>
      <c r="C110" s="464" t="s">
        <v>75</v>
      </c>
      <c r="D110" s="5" t="s">
        <v>64</v>
      </c>
      <c r="E110" s="10" t="str">
        <f>ESF!C73</f>
        <v>C.P. HERIBERTO VELAZCO OSORIO</v>
      </c>
    </row>
    <row r="111" spans="1:5">
      <c r="A111" s="3"/>
      <c r="B111" s="2"/>
      <c r="C111" s="460"/>
      <c r="D111" s="5" t="s">
        <v>65</v>
      </c>
      <c r="E111" s="10" t="str">
        <f>ESF!C74</f>
        <v>DIRECTOR DE CONTABILIDAD</v>
      </c>
    </row>
    <row r="112" spans="1:5">
      <c r="A112" s="3"/>
      <c r="B112" s="2"/>
      <c r="C112" s="460" t="s">
        <v>74</v>
      </c>
      <c r="D112" s="5" t="s">
        <v>64</v>
      </c>
      <c r="E112" s="10" t="str">
        <f>ESF!G73</f>
        <v>C.P. ROCIO MEJIA LOPEZ</v>
      </c>
    </row>
    <row r="113" spans="1:5">
      <c r="A113" s="3"/>
      <c r="B113" s="2"/>
      <c r="C113" s="460"/>
      <c r="D113" s="5" t="s">
        <v>65</v>
      </c>
      <c r="E113" s="10" t="str">
        <f>ESF!G74</f>
        <v>JEFE DEL DEPARTAMENTO DE REGISTRO CONTABLE</v>
      </c>
    </row>
    <row r="114" spans="1:5">
      <c r="A114" s="466" t="s">
        <v>2</v>
      </c>
      <c r="B114" s="466"/>
      <c r="C114" s="466"/>
      <c r="D114" s="466"/>
      <c r="E114" s="13" t="e">
        <f>ECSF!#REF!</f>
        <v>#REF!</v>
      </c>
    </row>
    <row r="115" spans="1:5" ht="45.75">
      <c r="A115" s="466" t="s">
        <v>4</v>
      </c>
      <c r="B115" s="466"/>
      <c r="C115" s="466"/>
      <c r="D115" s="466"/>
      <c r="E115" s="13" t="str">
        <f>ECSF!C7</f>
        <v>UNIVERSIDAD AUTÓNOMA DEL ESTADO DE MORELOS</v>
      </c>
    </row>
    <row r="116" spans="1:5">
      <c r="A116" s="466" t="s">
        <v>3</v>
      </c>
      <c r="B116" s="466"/>
      <c r="C116" s="466"/>
      <c r="D116" s="466"/>
      <c r="E116" s="14"/>
    </row>
    <row r="117" spans="1:5">
      <c r="A117" s="466" t="s">
        <v>73</v>
      </c>
      <c r="B117" s="466"/>
      <c r="C117" s="466"/>
      <c r="D117" s="466"/>
      <c r="E117" t="s">
        <v>72</v>
      </c>
    </row>
    <row r="118" spans="1:5">
      <c r="B118" s="468" t="s">
        <v>67</v>
      </c>
      <c r="C118" s="463" t="s">
        <v>6</v>
      </c>
      <c r="D118" s="463"/>
      <c r="E118" s="11">
        <f>ECSF!D14</f>
        <v>37857481</v>
      </c>
    </row>
    <row r="119" spans="1:5">
      <c r="B119" s="468"/>
      <c r="C119" s="463" t="s">
        <v>8</v>
      </c>
      <c r="D119" s="463"/>
      <c r="E119" s="11">
        <f>ECSF!D16</f>
        <v>816000</v>
      </c>
    </row>
    <row r="120" spans="1:5">
      <c r="B120" s="468"/>
      <c r="C120" s="461" t="s">
        <v>10</v>
      </c>
      <c r="D120" s="461"/>
      <c r="E120" s="12">
        <f>ECSF!D18</f>
        <v>0</v>
      </c>
    </row>
    <row r="121" spans="1:5">
      <c r="B121" s="468"/>
      <c r="C121" s="461" t="s">
        <v>12</v>
      </c>
      <c r="D121" s="461"/>
      <c r="E121" s="12">
        <f>ECSF!D19</f>
        <v>0</v>
      </c>
    </row>
    <row r="122" spans="1:5">
      <c r="B122" s="468"/>
      <c r="C122" s="461" t="s">
        <v>14</v>
      </c>
      <c r="D122" s="461"/>
      <c r="E122" s="12">
        <f>ECSF!D20</f>
        <v>0</v>
      </c>
    </row>
    <row r="123" spans="1:5">
      <c r="B123" s="468"/>
      <c r="C123" s="461" t="s">
        <v>16</v>
      </c>
      <c r="D123" s="461"/>
      <c r="E123" s="12">
        <f>ECSF!D21</f>
        <v>0</v>
      </c>
    </row>
    <row r="124" spans="1:5">
      <c r="B124" s="468"/>
      <c r="C124" s="461" t="s">
        <v>18</v>
      </c>
      <c r="D124" s="461"/>
      <c r="E124" s="12">
        <f>ECSF!D22</f>
        <v>816000</v>
      </c>
    </row>
    <row r="125" spans="1:5">
      <c r="B125" s="468"/>
      <c r="C125" s="461" t="s">
        <v>20</v>
      </c>
      <c r="D125" s="461"/>
      <c r="E125" s="12">
        <f>ECSF!D23</f>
        <v>0</v>
      </c>
    </row>
    <row r="126" spans="1:5">
      <c r="B126" s="468"/>
      <c r="C126" s="461" t="s">
        <v>22</v>
      </c>
      <c r="D126" s="461"/>
      <c r="E126" s="12">
        <f>ECSF!D24</f>
        <v>0</v>
      </c>
    </row>
    <row r="127" spans="1:5">
      <c r="B127" s="468"/>
      <c r="C127" s="463" t="s">
        <v>27</v>
      </c>
      <c r="D127" s="463"/>
      <c r="E127" s="11">
        <f>ECSF!D26</f>
        <v>37041481</v>
      </c>
    </row>
    <row r="128" spans="1:5">
      <c r="B128" s="468"/>
      <c r="C128" s="461" t="s">
        <v>29</v>
      </c>
      <c r="D128" s="461"/>
      <c r="E128" s="12">
        <f>ECSF!D28</f>
        <v>0</v>
      </c>
    </row>
    <row r="129" spans="2:5">
      <c r="B129" s="468"/>
      <c r="C129" s="461" t="s">
        <v>31</v>
      </c>
      <c r="D129" s="461"/>
      <c r="E129" s="12">
        <f>ECSF!D29</f>
        <v>0</v>
      </c>
    </row>
    <row r="130" spans="2:5">
      <c r="B130" s="468"/>
      <c r="C130" s="461" t="s">
        <v>33</v>
      </c>
      <c r="D130" s="461"/>
      <c r="E130" s="12">
        <f>ECSF!D30</f>
        <v>0</v>
      </c>
    </row>
    <row r="131" spans="2:5">
      <c r="B131" s="468"/>
      <c r="C131" s="461" t="s">
        <v>35</v>
      </c>
      <c r="D131" s="461"/>
      <c r="E131" s="12">
        <f>ECSF!D31</f>
        <v>0</v>
      </c>
    </row>
    <row r="132" spans="2:5">
      <c r="B132" s="468"/>
      <c r="C132" s="461" t="s">
        <v>37</v>
      </c>
      <c r="D132" s="461"/>
      <c r="E132" s="12">
        <f>ECSF!D32</f>
        <v>0</v>
      </c>
    </row>
    <row r="133" spans="2:5">
      <c r="B133" s="468"/>
      <c r="C133" s="461" t="s">
        <v>39</v>
      </c>
      <c r="D133" s="461"/>
      <c r="E133" s="12">
        <f>ECSF!D33</f>
        <v>37041481</v>
      </c>
    </row>
    <row r="134" spans="2:5">
      <c r="B134" s="468"/>
      <c r="C134" s="461" t="s">
        <v>41</v>
      </c>
      <c r="D134" s="461"/>
      <c r="E134" s="12">
        <f>ECSF!D34</f>
        <v>0</v>
      </c>
    </row>
    <row r="135" spans="2:5">
      <c r="B135" s="468"/>
      <c r="C135" s="461" t="s">
        <v>42</v>
      </c>
      <c r="D135" s="461"/>
      <c r="E135" s="12">
        <f>ECSF!D35</f>
        <v>0</v>
      </c>
    </row>
    <row r="136" spans="2:5">
      <c r="B136" s="468"/>
      <c r="C136" s="461" t="s">
        <v>44</v>
      </c>
      <c r="D136" s="461"/>
      <c r="E136" s="12">
        <f>ECSF!D36</f>
        <v>0</v>
      </c>
    </row>
    <row r="137" spans="2:5">
      <c r="B137" s="468"/>
      <c r="C137" s="463" t="s">
        <v>7</v>
      </c>
      <c r="D137" s="463"/>
      <c r="E137" s="11">
        <f>ECSF!I14</f>
        <v>462235074</v>
      </c>
    </row>
    <row r="138" spans="2:5">
      <c r="B138" s="468"/>
      <c r="C138" s="463" t="s">
        <v>9</v>
      </c>
      <c r="D138" s="463"/>
      <c r="E138" s="11">
        <f>ECSF!I16</f>
        <v>462151805</v>
      </c>
    </row>
    <row r="139" spans="2:5">
      <c r="B139" s="468"/>
      <c r="C139" s="461" t="s">
        <v>11</v>
      </c>
      <c r="D139" s="461"/>
      <c r="E139" s="12">
        <f>ECSF!I18</f>
        <v>0</v>
      </c>
    </row>
    <row r="140" spans="2:5">
      <c r="B140" s="468"/>
      <c r="C140" s="461" t="s">
        <v>13</v>
      </c>
      <c r="D140" s="461"/>
      <c r="E140" s="12">
        <f>ECSF!I19</f>
        <v>0</v>
      </c>
    </row>
    <row r="141" spans="2:5">
      <c r="B141" s="468"/>
      <c r="C141" s="461" t="s">
        <v>15</v>
      </c>
      <c r="D141" s="461"/>
      <c r="E141" s="12">
        <f>ECSF!I20</f>
        <v>0</v>
      </c>
    </row>
    <row r="142" spans="2:5">
      <c r="B142" s="468"/>
      <c r="C142" s="461" t="s">
        <v>17</v>
      </c>
      <c r="D142" s="461"/>
      <c r="E142" s="12">
        <f>ECSF!I21</f>
        <v>0</v>
      </c>
    </row>
    <row r="143" spans="2:5">
      <c r="B143" s="468"/>
      <c r="C143" s="461" t="s">
        <v>19</v>
      </c>
      <c r="D143" s="461"/>
      <c r="E143" s="12">
        <f>ECSF!I22</f>
        <v>0</v>
      </c>
    </row>
    <row r="144" spans="2:5">
      <c r="B144" s="468"/>
      <c r="C144" s="461" t="s">
        <v>21</v>
      </c>
      <c r="D144" s="461"/>
      <c r="E144" s="12">
        <f>ECSF!I23</f>
        <v>0</v>
      </c>
    </row>
    <row r="145" spans="2:5">
      <c r="B145" s="468"/>
      <c r="C145" s="461" t="s">
        <v>23</v>
      </c>
      <c r="D145" s="461"/>
      <c r="E145" s="12">
        <f>ECSF!I24</f>
        <v>0</v>
      </c>
    </row>
    <row r="146" spans="2:5">
      <c r="B146" s="468"/>
      <c r="C146" s="461" t="s">
        <v>24</v>
      </c>
      <c r="D146" s="461"/>
      <c r="E146" s="12">
        <f>ECSF!I25</f>
        <v>462151805</v>
      </c>
    </row>
    <row r="147" spans="2:5">
      <c r="B147" s="468"/>
      <c r="C147" s="470" t="s">
        <v>28</v>
      </c>
      <c r="D147" s="470"/>
      <c r="E147" s="11">
        <f>ECSF!I27</f>
        <v>83269</v>
      </c>
    </row>
    <row r="148" spans="2:5">
      <c r="B148" s="468"/>
      <c r="C148" s="461" t="s">
        <v>30</v>
      </c>
      <c r="D148" s="461"/>
      <c r="E148" s="12">
        <f>ECSF!I29</f>
        <v>0</v>
      </c>
    </row>
    <row r="149" spans="2:5">
      <c r="B149" s="468"/>
      <c r="C149" s="461" t="s">
        <v>32</v>
      </c>
      <c r="D149" s="461"/>
      <c r="E149" s="12">
        <f>ECSF!I30</f>
        <v>0</v>
      </c>
    </row>
    <row r="150" spans="2:5">
      <c r="B150" s="468"/>
      <c r="C150" s="461" t="s">
        <v>34</v>
      </c>
      <c r="D150" s="461"/>
      <c r="E150" s="12">
        <f>ECSF!I31</f>
        <v>0</v>
      </c>
    </row>
    <row r="151" spans="2:5">
      <c r="B151" s="468"/>
      <c r="C151" s="461" t="s">
        <v>36</v>
      </c>
      <c r="D151" s="461"/>
      <c r="E151" s="12">
        <f>ECSF!I32</f>
        <v>0</v>
      </c>
    </row>
    <row r="152" spans="2:5">
      <c r="B152" s="468"/>
      <c r="C152" s="461" t="s">
        <v>38</v>
      </c>
      <c r="D152" s="461"/>
      <c r="E152" s="12">
        <f>ECSF!I33</f>
        <v>83269</v>
      </c>
    </row>
    <row r="153" spans="2:5">
      <c r="B153" s="468"/>
      <c r="C153" s="461" t="s">
        <v>40</v>
      </c>
      <c r="D153" s="461"/>
      <c r="E153" s="12">
        <f>ECSF!I34</f>
        <v>0</v>
      </c>
    </row>
    <row r="154" spans="2:5">
      <c r="B154" s="468"/>
      <c r="C154" s="463" t="s">
        <v>47</v>
      </c>
      <c r="D154" s="463"/>
      <c r="E154" s="11">
        <f>ECSF!I36</f>
        <v>513373438</v>
      </c>
    </row>
    <row r="155" spans="2:5">
      <c r="B155" s="468"/>
      <c r="C155" s="463" t="s">
        <v>49</v>
      </c>
      <c r="D155" s="463"/>
      <c r="E155" s="11">
        <f>ECSF!I38</f>
        <v>308652952</v>
      </c>
    </row>
    <row r="156" spans="2:5">
      <c r="B156" s="468"/>
      <c r="C156" s="461" t="s">
        <v>50</v>
      </c>
      <c r="D156" s="461"/>
      <c r="E156" s="12">
        <f>ECSF!I40</f>
        <v>286957215</v>
      </c>
    </row>
    <row r="157" spans="2:5">
      <c r="B157" s="468"/>
      <c r="C157" s="461" t="s">
        <v>51</v>
      </c>
      <c r="D157" s="461"/>
      <c r="E157" s="12">
        <f>ECSF!I41</f>
        <v>21695737</v>
      </c>
    </row>
    <row r="158" spans="2:5">
      <c r="B158" s="468"/>
      <c r="C158" s="461" t="s">
        <v>52</v>
      </c>
      <c r="D158" s="461"/>
      <c r="E158" s="12">
        <f>ECSF!I42</f>
        <v>0</v>
      </c>
    </row>
    <row r="159" spans="2:5">
      <c r="B159" s="468"/>
      <c r="C159" s="463" t="s">
        <v>53</v>
      </c>
      <c r="D159" s="463"/>
      <c r="E159" s="11">
        <f>ECSF!I44</f>
        <v>204720486</v>
      </c>
    </row>
    <row r="160" spans="2:5">
      <c r="B160" s="468"/>
      <c r="C160" s="461" t="s">
        <v>54</v>
      </c>
      <c r="D160" s="461"/>
      <c r="E160" s="12">
        <f>ECSF!I46</f>
        <v>0</v>
      </c>
    </row>
    <row r="161" spans="2:5">
      <c r="B161" s="468"/>
      <c r="C161" s="461" t="s">
        <v>55</v>
      </c>
      <c r="D161" s="461"/>
      <c r="E161" s="12">
        <f>ECSF!I47</f>
        <v>204720486</v>
      </c>
    </row>
    <row r="162" spans="2:5">
      <c r="B162" s="468"/>
      <c r="C162" s="461" t="s">
        <v>56</v>
      </c>
      <c r="D162" s="461"/>
      <c r="E162" s="12">
        <f>ECSF!I48</f>
        <v>0</v>
      </c>
    </row>
    <row r="163" spans="2:5">
      <c r="B163" s="468"/>
      <c r="C163" s="461" t="s">
        <v>57</v>
      </c>
      <c r="D163" s="461"/>
      <c r="E163" s="12">
        <f>ECSF!I49</f>
        <v>0</v>
      </c>
    </row>
    <row r="164" spans="2:5">
      <c r="B164" s="468"/>
      <c r="C164" s="461" t="s">
        <v>58</v>
      </c>
      <c r="D164" s="461"/>
      <c r="E164" s="12">
        <f>ECSF!I50</f>
        <v>0</v>
      </c>
    </row>
    <row r="165" spans="2:5">
      <c r="B165" s="468"/>
      <c r="C165" s="463" t="s">
        <v>59</v>
      </c>
      <c r="D165" s="463"/>
      <c r="E165" s="11">
        <f>ECSF!I52</f>
        <v>0</v>
      </c>
    </row>
    <row r="166" spans="2:5">
      <c r="B166" s="468"/>
      <c r="C166" s="461" t="s">
        <v>60</v>
      </c>
      <c r="D166" s="461"/>
      <c r="E166" s="12">
        <f>ECSF!I54</f>
        <v>0</v>
      </c>
    </row>
    <row r="167" spans="2:5" ht="15" customHeight="1" thickBot="1">
      <c r="B167" s="469"/>
      <c r="C167" s="461" t="s">
        <v>61</v>
      </c>
      <c r="D167" s="461"/>
      <c r="E167" s="12">
        <f>ECSF!I55</f>
        <v>0</v>
      </c>
    </row>
    <row r="168" spans="2:5">
      <c r="B168" s="468" t="s">
        <v>68</v>
      </c>
      <c r="C168" s="463" t="s">
        <v>6</v>
      </c>
      <c r="D168" s="463"/>
      <c r="E168" s="11">
        <f>ECSF!E14</f>
        <v>511054275</v>
      </c>
    </row>
    <row r="169" spans="2:5" ht="15" customHeight="1">
      <c r="B169" s="468"/>
      <c r="C169" s="463" t="s">
        <v>8</v>
      </c>
      <c r="D169" s="463"/>
      <c r="E169" s="11">
        <f>ECSF!E16</f>
        <v>214638955</v>
      </c>
    </row>
    <row r="170" spans="2:5" ht="15" customHeight="1">
      <c r="B170" s="468"/>
      <c r="C170" s="461" t="s">
        <v>10</v>
      </c>
      <c r="D170" s="461"/>
      <c r="E170" s="12">
        <f>ECSF!E18</f>
        <v>182613025</v>
      </c>
    </row>
    <row r="171" spans="2:5" ht="15" customHeight="1">
      <c r="B171" s="468"/>
      <c r="C171" s="461" t="s">
        <v>12</v>
      </c>
      <c r="D171" s="461"/>
      <c r="E171" s="12">
        <f>ECSF!E19</f>
        <v>32025930</v>
      </c>
    </row>
    <row r="172" spans="2:5">
      <c r="B172" s="468"/>
      <c r="C172" s="461" t="s">
        <v>14</v>
      </c>
      <c r="D172" s="461"/>
      <c r="E172" s="12">
        <f>ECSF!E20</f>
        <v>0</v>
      </c>
    </row>
    <row r="173" spans="2:5">
      <c r="B173" s="468"/>
      <c r="C173" s="461" t="s">
        <v>16</v>
      </c>
      <c r="D173" s="461"/>
      <c r="E173" s="12">
        <f>ECSF!E21</f>
        <v>0</v>
      </c>
    </row>
    <row r="174" spans="2:5" ht="15" customHeight="1">
      <c r="B174" s="468"/>
      <c r="C174" s="461" t="s">
        <v>18</v>
      </c>
      <c r="D174" s="461"/>
      <c r="E174" s="12">
        <f>ECSF!E22</f>
        <v>0</v>
      </c>
    </row>
    <row r="175" spans="2:5" ht="15" customHeight="1">
      <c r="B175" s="468"/>
      <c r="C175" s="461" t="s">
        <v>20</v>
      </c>
      <c r="D175" s="461"/>
      <c r="E175" s="12">
        <f>ECSF!E23</f>
        <v>0</v>
      </c>
    </row>
    <row r="176" spans="2:5">
      <c r="B176" s="468"/>
      <c r="C176" s="461" t="s">
        <v>22</v>
      </c>
      <c r="D176" s="461"/>
      <c r="E176" s="12">
        <f>ECSF!E24</f>
        <v>0</v>
      </c>
    </row>
    <row r="177" spans="2:5" ht="15" customHeight="1">
      <c r="B177" s="468"/>
      <c r="C177" s="463" t="s">
        <v>27</v>
      </c>
      <c r="D177" s="463"/>
      <c r="E177" s="11">
        <f>ECSF!E26</f>
        <v>296415320</v>
      </c>
    </row>
    <row r="178" spans="2:5">
      <c r="B178" s="468"/>
      <c r="C178" s="461" t="s">
        <v>29</v>
      </c>
      <c r="D178" s="461"/>
      <c r="E178" s="12">
        <f>ECSF!E28</f>
        <v>0</v>
      </c>
    </row>
    <row r="179" spans="2:5" ht="15" customHeight="1">
      <c r="B179" s="468"/>
      <c r="C179" s="461" t="s">
        <v>31</v>
      </c>
      <c r="D179" s="461"/>
      <c r="E179" s="12">
        <f>ECSF!E29</f>
        <v>0</v>
      </c>
    </row>
    <row r="180" spans="2:5" ht="15" customHeight="1">
      <c r="B180" s="468"/>
      <c r="C180" s="461" t="s">
        <v>33</v>
      </c>
      <c r="D180" s="461"/>
      <c r="E180" s="12">
        <f>ECSF!E30</f>
        <v>282729021</v>
      </c>
    </row>
    <row r="181" spans="2:5" ht="15" customHeight="1">
      <c r="B181" s="468"/>
      <c r="C181" s="461" t="s">
        <v>35</v>
      </c>
      <c r="D181" s="461"/>
      <c r="E181" s="12">
        <f>ECSF!E31</f>
        <v>3260150</v>
      </c>
    </row>
    <row r="182" spans="2:5" ht="15" customHeight="1">
      <c r="B182" s="468"/>
      <c r="C182" s="461" t="s">
        <v>37</v>
      </c>
      <c r="D182" s="461"/>
      <c r="E182" s="12">
        <f>ECSF!E32</f>
        <v>4144943</v>
      </c>
    </row>
    <row r="183" spans="2:5" ht="15" customHeight="1">
      <c r="B183" s="468"/>
      <c r="C183" s="461" t="s">
        <v>39</v>
      </c>
      <c r="D183" s="461"/>
      <c r="E183" s="12">
        <f>ECSF!E33</f>
        <v>0</v>
      </c>
    </row>
    <row r="184" spans="2:5" ht="15" customHeight="1">
      <c r="B184" s="468"/>
      <c r="C184" s="461" t="s">
        <v>41</v>
      </c>
      <c r="D184" s="461"/>
      <c r="E184" s="12">
        <f>ECSF!E34</f>
        <v>0</v>
      </c>
    </row>
    <row r="185" spans="2:5" ht="15" customHeight="1">
      <c r="B185" s="468"/>
      <c r="C185" s="461" t="s">
        <v>42</v>
      </c>
      <c r="D185" s="461"/>
      <c r="E185" s="12">
        <f>ECSF!E35</f>
        <v>0</v>
      </c>
    </row>
    <row r="186" spans="2:5" ht="15" customHeight="1">
      <c r="B186" s="468"/>
      <c r="C186" s="461" t="s">
        <v>44</v>
      </c>
      <c r="D186" s="461"/>
      <c r="E186" s="12">
        <f>ECSF!E36</f>
        <v>6281206</v>
      </c>
    </row>
    <row r="187" spans="2:5" ht="15" customHeight="1">
      <c r="B187" s="468"/>
      <c r="C187" s="463" t="s">
        <v>7</v>
      </c>
      <c r="D187" s="463"/>
      <c r="E187" s="11">
        <f>ECSF!J14</f>
        <v>100954183</v>
      </c>
    </row>
    <row r="188" spans="2:5">
      <c r="B188" s="468"/>
      <c r="C188" s="463" t="s">
        <v>9</v>
      </c>
      <c r="D188" s="463"/>
      <c r="E188" s="11">
        <f>ECSF!J16</f>
        <v>100954183</v>
      </c>
    </row>
    <row r="189" spans="2:5">
      <c r="B189" s="468"/>
      <c r="C189" s="461" t="s">
        <v>11</v>
      </c>
      <c r="D189" s="461"/>
      <c r="E189" s="12">
        <f>ECSF!J18</f>
        <v>100873906</v>
      </c>
    </row>
    <row r="190" spans="2:5">
      <c r="B190" s="468"/>
      <c r="C190" s="461" t="s">
        <v>13</v>
      </c>
      <c r="D190" s="461"/>
      <c r="E190" s="12">
        <f>ECSF!J19</f>
        <v>0</v>
      </c>
    </row>
    <row r="191" spans="2:5" ht="15" customHeight="1">
      <c r="B191" s="468"/>
      <c r="C191" s="461" t="s">
        <v>15</v>
      </c>
      <c r="D191" s="461"/>
      <c r="E191" s="12">
        <f>ECSF!J20</f>
        <v>0</v>
      </c>
    </row>
    <row r="192" spans="2:5">
      <c r="B192" s="468"/>
      <c r="C192" s="461" t="s">
        <v>17</v>
      </c>
      <c r="D192" s="461"/>
      <c r="E192" s="12">
        <f>ECSF!J21</f>
        <v>0</v>
      </c>
    </row>
    <row r="193" spans="2:5" ht="15" customHeight="1">
      <c r="B193" s="468"/>
      <c r="C193" s="461" t="s">
        <v>19</v>
      </c>
      <c r="D193" s="461"/>
      <c r="E193" s="12">
        <f>ECSF!J22</f>
        <v>80277</v>
      </c>
    </row>
    <row r="194" spans="2:5" ht="15" customHeight="1">
      <c r="B194" s="468"/>
      <c r="C194" s="461" t="s">
        <v>21</v>
      </c>
      <c r="D194" s="461"/>
      <c r="E194" s="12">
        <f>ECSF!J23</f>
        <v>0</v>
      </c>
    </row>
    <row r="195" spans="2:5" ht="15" customHeight="1">
      <c r="B195" s="468"/>
      <c r="C195" s="461" t="s">
        <v>23</v>
      </c>
      <c r="D195" s="461"/>
      <c r="E195" s="12">
        <f>ECSF!J24</f>
        <v>0</v>
      </c>
    </row>
    <row r="196" spans="2:5" ht="15" customHeight="1">
      <c r="B196" s="468"/>
      <c r="C196" s="461" t="s">
        <v>24</v>
      </c>
      <c r="D196" s="461"/>
      <c r="E196" s="12">
        <f>ECSF!J25</f>
        <v>0</v>
      </c>
    </row>
    <row r="197" spans="2:5" ht="15" customHeight="1">
      <c r="B197" s="468"/>
      <c r="C197" s="470" t="s">
        <v>28</v>
      </c>
      <c r="D197" s="470"/>
      <c r="E197" s="11">
        <f>ECSF!J27</f>
        <v>0</v>
      </c>
    </row>
    <row r="198" spans="2:5" ht="15" customHeight="1">
      <c r="B198" s="468"/>
      <c r="C198" s="461" t="s">
        <v>30</v>
      </c>
      <c r="D198" s="461"/>
      <c r="E198" s="12">
        <f>ECSF!J29</f>
        <v>0</v>
      </c>
    </row>
    <row r="199" spans="2:5" ht="15" customHeight="1">
      <c r="B199" s="468"/>
      <c r="C199" s="461" t="s">
        <v>32</v>
      </c>
      <c r="D199" s="461"/>
      <c r="E199" s="12">
        <f>ECSF!J30</f>
        <v>0</v>
      </c>
    </row>
    <row r="200" spans="2:5" ht="15" customHeight="1">
      <c r="B200" s="468"/>
      <c r="C200" s="461" t="s">
        <v>34</v>
      </c>
      <c r="D200" s="461"/>
      <c r="E200" s="12">
        <f>ECSF!J31</f>
        <v>0</v>
      </c>
    </row>
    <row r="201" spans="2:5">
      <c r="B201" s="468"/>
      <c r="C201" s="461" t="s">
        <v>36</v>
      </c>
      <c r="D201" s="461"/>
      <c r="E201" s="12">
        <f>ECSF!J32</f>
        <v>0</v>
      </c>
    </row>
    <row r="202" spans="2:5" ht="15" customHeight="1">
      <c r="B202" s="468"/>
      <c r="C202" s="461" t="s">
        <v>38</v>
      </c>
      <c r="D202" s="461"/>
      <c r="E202" s="12">
        <f>ECSF!J33</f>
        <v>0</v>
      </c>
    </row>
    <row r="203" spans="2:5">
      <c r="B203" s="468"/>
      <c r="C203" s="461" t="s">
        <v>40</v>
      </c>
      <c r="D203" s="461"/>
      <c r="E203" s="12">
        <f>ECSF!J34</f>
        <v>0</v>
      </c>
    </row>
    <row r="204" spans="2:5" ht="15" customHeight="1">
      <c r="B204" s="468"/>
      <c r="C204" s="463" t="s">
        <v>47</v>
      </c>
      <c r="D204" s="463"/>
      <c r="E204" s="11">
        <f>ECSF!J36</f>
        <v>401457535</v>
      </c>
    </row>
    <row r="205" spans="2:5" ht="15" customHeight="1">
      <c r="B205" s="468"/>
      <c r="C205" s="463" t="s">
        <v>49</v>
      </c>
      <c r="D205" s="463"/>
      <c r="E205" s="11">
        <f>ECSF!J38</f>
        <v>0</v>
      </c>
    </row>
    <row r="206" spans="2:5" ht="15" customHeight="1">
      <c r="B206" s="468"/>
      <c r="C206" s="461" t="s">
        <v>50</v>
      </c>
      <c r="D206" s="461"/>
      <c r="E206" s="12">
        <f>ECSF!J40</f>
        <v>0</v>
      </c>
    </row>
    <row r="207" spans="2:5" ht="15" customHeight="1">
      <c r="B207" s="468"/>
      <c r="C207" s="461" t="s">
        <v>51</v>
      </c>
      <c r="D207" s="461"/>
      <c r="E207" s="12">
        <f>ECSF!J41</f>
        <v>0</v>
      </c>
    </row>
    <row r="208" spans="2:5" ht="15" customHeight="1">
      <c r="B208" s="468"/>
      <c r="C208" s="461" t="s">
        <v>52</v>
      </c>
      <c r="D208" s="461"/>
      <c r="E208" s="12">
        <f>ECSF!J42</f>
        <v>0</v>
      </c>
    </row>
    <row r="209" spans="2:5" ht="15" customHeight="1">
      <c r="B209" s="468"/>
      <c r="C209" s="463" t="s">
        <v>53</v>
      </c>
      <c r="D209" s="463"/>
      <c r="E209" s="11">
        <f>ECSF!J44</f>
        <v>401457535</v>
      </c>
    </row>
    <row r="210" spans="2:5">
      <c r="B210" s="468"/>
      <c r="C210" s="461" t="s">
        <v>54</v>
      </c>
      <c r="D210" s="461"/>
      <c r="E210" s="12">
        <f>ECSF!J46</f>
        <v>303058554</v>
      </c>
    </row>
    <row r="211" spans="2:5" ht="15" customHeight="1">
      <c r="B211" s="468"/>
      <c r="C211" s="461" t="s">
        <v>55</v>
      </c>
      <c r="D211" s="461"/>
      <c r="E211" s="12">
        <f>ECSF!J47</f>
        <v>0</v>
      </c>
    </row>
    <row r="212" spans="2:5">
      <c r="B212" s="468"/>
      <c r="C212" s="461" t="s">
        <v>56</v>
      </c>
      <c r="D212" s="461"/>
      <c r="E212" s="12">
        <f>ECSF!J48</f>
        <v>0</v>
      </c>
    </row>
    <row r="213" spans="2:5" ht="15" customHeight="1">
      <c r="B213" s="468"/>
      <c r="C213" s="461" t="s">
        <v>57</v>
      </c>
      <c r="D213" s="461"/>
      <c r="E213" s="12">
        <f>ECSF!J49</f>
        <v>0</v>
      </c>
    </row>
    <row r="214" spans="2:5">
      <c r="B214" s="468"/>
      <c r="C214" s="461" t="s">
        <v>58</v>
      </c>
      <c r="D214" s="461"/>
      <c r="E214" s="12">
        <f>ECSF!J50</f>
        <v>98398981</v>
      </c>
    </row>
    <row r="215" spans="2:5">
      <c r="B215" s="468"/>
      <c r="C215" s="463" t="s">
        <v>59</v>
      </c>
      <c r="D215" s="463"/>
      <c r="E215" s="11">
        <f>ECSF!J52</f>
        <v>0</v>
      </c>
    </row>
    <row r="216" spans="2:5">
      <c r="B216" s="468"/>
      <c r="C216" s="461" t="s">
        <v>60</v>
      </c>
      <c r="D216" s="461"/>
      <c r="E216" s="12">
        <f>ECSF!J54</f>
        <v>0</v>
      </c>
    </row>
    <row r="217" spans="2:5" ht="15.75" thickBot="1">
      <c r="B217" s="469"/>
      <c r="C217" s="461" t="s">
        <v>61</v>
      </c>
      <c r="D217" s="461"/>
      <c r="E217" s="12">
        <f>ECSF!J55</f>
        <v>0</v>
      </c>
    </row>
    <row r="218" spans="2:5">
      <c r="C218" s="464" t="s">
        <v>75</v>
      </c>
      <c r="D218" s="5" t="s">
        <v>64</v>
      </c>
      <c r="E218" s="15" t="str">
        <f>ECSF!C62</f>
        <v>C.P. HERIBERTO VELAZCO OSORIO</v>
      </c>
    </row>
    <row r="219" spans="2:5">
      <c r="C219" s="460"/>
      <c r="D219" s="5" t="s">
        <v>65</v>
      </c>
      <c r="E219" s="15" t="str">
        <f>ECSF!C63</f>
        <v>DIRECTOR DE CONTABILIDAD</v>
      </c>
    </row>
    <row r="220" spans="2:5">
      <c r="C220" s="460" t="s">
        <v>74</v>
      </c>
      <c r="D220" s="5" t="s">
        <v>64</v>
      </c>
      <c r="E220" s="15" t="str">
        <f>ECSF!G62</f>
        <v>C.P. ROCIO MEJIA LOPEZ</v>
      </c>
    </row>
    <row r="221" spans="2:5">
      <c r="C221" s="460"/>
      <c r="D221" s="5" t="s">
        <v>65</v>
      </c>
      <c r="E221" s="15" t="str">
        <f>ECSF!G63</f>
        <v>JEFE DEL DEPARTAMENTO DE REGISTRO CONTABLE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E7" zoomScale="110" zoomScaleNormal="110" workbookViewId="0">
      <selection activeCell="K25" sqref="K25"/>
    </sheetView>
  </sheetViews>
  <sheetFormatPr baseColWidth="10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80" customWidth="1"/>
    <col min="5" max="5" width="19.28515625" style="20" customWidth="1"/>
    <col min="6" max="6" width="19.7109375" style="20" bestFit="1" customWidth="1"/>
    <col min="7" max="7" width="14.42578125" style="20" bestFit="1" customWidth="1"/>
    <col min="8" max="8" width="23" style="20" bestFit="1" customWidth="1"/>
    <col min="9" max="9" width="1.140625" style="20" customWidth="1"/>
    <col min="10" max="16384" width="11.42578125" style="20"/>
  </cols>
  <sheetData>
    <row r="1" spans="1:13" s="19" customFormat="1" ht="6" customHeight="1">
      <c r="B1" s="38"/>
      <c r="C1" s="486"/>
      <c r="D1" s="486"/>
      <c r="E1" s="486"/>
      <c r="F1" s="487"/>
      <c r="G1" s="487"/>
      <c r="H1" s="487"/>
      <c r="I1" s="158"/>
      <c r="J1" s="21"/>
      <c r="K1" s="21"/>
    </row>
    <row r="2" spans="1:13" s="19" customFormat="1" ht="6" customHeight="1">
      <c r="B2" s="38"/>
    </row>
    <row r="3" spans="1:13" s="19" customFormat="1" ht="14.1" customHeight="1">
      <c r="B3" s="91"/>
      <c r="C3" s="457" t="s">
        <v>193</v>
      </c>
      <c r="D3" s="457"/>
      <c r="E3" s="457"/>
      <c r="F3" s="457"/>
      <c r="G3" s="457"/>
      <c r="H3" s="91"/>
      <c r="I3" s="91"/>
      <c r="J3" s="20"/>
      <c r="K3" s="20"/>
    </row>
    <row r="4" spans="1:13" s="19" customFormat="1" ht="14.1" customHeight="1">
      <c r="B4" s="91"/>
      <c r="C4" s="457" t="s">
        <v>146</v>
      </c>
      <c r="D4" s="457"/>
      <c r="E4" s="457"/>
      <c r="F4" s="457"/>
      <c r="G4" s="457"/>
      <c r="H4" s="91"/>
      <c r="I4" s="91"/>
      <c r="J4" s="20"/>
      <c r="K4" s="20"/>
    </row>
    <row r="5" spans="1:13" s="19" customFormat="1" ht="14.1" customHeight="1">
      <c r="B5" s="91"/>
      <c r="C5" s="457" t="s">
        <v>215</v>
      </c>
      <c r="D5" s="457"/>
      <c r="E5" s="457"/>
      <c r="F5" s="457"/>
      <c r="G5" s="457"/>
      <c r="H5" s="91"/>
      <c r="I5" s="91"/>
      <c r="J5" s="20"/>
      <c r="K5" s="20"/>
    </row>
    <row r="6" spans="1:13" s="19" customFormat="1" ht="14.1" customHeight="1">
      <c r="B6" s="91"/>
      <c r="C6" s="457" t="s">
        <v>1</v>
      </c>
      <c r="D6" s="457"/>
      <c r="E6" s="457"/>
      <c r="F6" s="457"/>
      <c r="G6" s="457"/>
      <c r="H6" s="91"/>
      <c r="I6" s="91"/>
      <c r="J6" s="258"/>
      <c r="K6" s="20"/>
    </row>
    <row r="7" spans="1:13" s="19" customFormat="1" ht="20.100000000000001" customHeight="1">
      <c r="A7" s="67"/>
      <c r="B7" s="24" t="s">
        <v>4</v>
      </c>
      <c r="C7" s="444" t="s">
        <v>407</v>
      </c>
      <c r="D7" s="444"/>
      <c r="E7" s="444"/>
      <c r="F7" s="444"/>
      <c r="G7" s="444"/>
      <c r="H7" s="444"/>
      <c r="I7" s="369"/>
      <c r="J7" s="258"/>
      <c r="K7" s="159"/>
      <c r="L7" s="159"/>
      <c r="M7" s="159"/>
    </row>
    <row r="8" spans="1:13" s="19" customFormat="1" ht="6.75" customHeight="1">
      <c r="A8" s="458"/>
      <c r="B8" s="458"/>
      <c r="C8" s="458"/>
      <c r="D8" s="458"/>
      <c r="E8" s="458"/>
      <c r="F8" s="458"/>
      <c r="G8" s="458"/>
      <c r="H8" s="458"/>
      <c r="I8" s="458"/>
      <c r="J8" s="258"/>
    </row>
    <row r="9" spans="1:13" s="19" customFormat="1" ht="3" customHeight="1">
      <c r="A9" s="458"/>
      <c r="B9" s="458"/>
      <c r="C9" s="458"/>
      <c r="D9" s="458"/>
      <c r="E9" s="458"/>
      <c r="F9" s="458"/>
      <c r="G9" s="458"/>
      <c r="H9" s="458"/>
      <c r="I9" s="458"/>
      <c r="J9" s="258"/>
    </row>
    <row r="10" spans="1:13" s="164" customFormat="1" ht="21">
      <c r="A10" s="160"/>
      <c r="B10" s="478" t="s">
        <v>76</v>
      </c>
      <c r="C10" s="478"/>
      <c r="D10" s="161" t="s">
        <v>147</v>
      </c>
      <c r="E10" s="161" t="s">
        <v>148</v>
      </c>
      <c r="F10" s="162" t="s">
        <v>149</v>
      </c>
      <c r="G10" s="162" t="s">
        <v>150</v>
      </c>
      <c r="H10" s="162" t="s">
        <v>151</v>
      </c>
      <c r="I10" s="163"/>
      <c r="J10" s="258"/>
    </row>
    <row r="11" spans="1:13" s="164" customFormat="1" ht="21">
      <c r="A11" s="165"/>
      <c r="B11" s="479"/>
      <c r="C11" s="479"/>
      <c r="D11" s="166">
        <v>1</v>
      </c>
      <c r="E11" s="166">
        <v>2</v>
      </c>
      <c r="F11" s="167">
        <v>3</v>
      </c>
      <c r="G11" s="167" t="s">
        <v>152</v>
      </c>
      <c r="H11" s="167" t="s">
        <v>153</v>
      </c>
      <c r="I11" s="168"/>
      <c r="J11" s="258"/>
    </row>
    <row r="12" spans="1:13" s="19" customFormat="1" ht="3" customHeight="1">
      <c r="A12" s="480"/>
      <c r="B12" s="458"/>
      <c r="C12" s="458"/>
      <c r="D12" s="458"/>
      <c r="E12" s="458"/>
      <c r="F12" s="458"/>
      <c r="G12" s="458"/>
      <c r="H12" s="458"/>
      <c r="I12" s="481"/>
      <c r="J12" s="258"/>
    </row>
    <row r="13" spans="1:13" s="19" customFormat="1" ht="3" customHeight="1">
      <c r="A13" s="482"/>
      <c r="B13" s="483"/>
      <c r="C13" s="483"/>
      <c r="D13" s="483"/>
      <c r="E13" s="483"/>
      <c r="F13" s="483"/>
      <c r="G13" s="483"/>
      <c r="H13" s="483"/>
      <c r="I13" s="484"/>
      <c r="J13" s="20"/>
      <c r="K13" s="20"/>
    </row>
    <row r="14" spans="1:13" s="19" customFormat="1" ht="12.75">
      <c r="A14" s="78"/>
      <c r="B14" s="485" t="s">
        <v>6</v>
      </c>
      <c r="C14" s="485"/>
      <c r="D14" s="169">
        <f>+D16+D26</f>
        <v>1343509000</v>
      </c>
      <c r="E14" s="169">
        <f>+E16+E26</f>
        <v>16762730947</v>
      </c>
      <c r="F14" s="169">
        <f>+F16+F26</f>
        <v>16289534153</v>
      </c>
      <c r="G14" s="169">
        <f t="shared" ref="G14:H14" si="0">+G16+G26</f>
        <v>1816705794</v>
      </c>
      <c r="H14" s="169">
        <f t="shared" si="0"/>
        <v>473196794</v>
      </c>
      <c r="I14" s="170"/>
      <c r="J14" s="20"/>
      <c r="K14" s="20"/>
    </row>
    <row r="15" spans="1:13" s="19" customFormat="1" ht="5.0999999999999996" customHeight="1">
      <c r="A15" s="78"/>
      <c r="B15" s="171"/>
      <c r="C15" s="171"/>
      <c r="D15" s="169"/>
      <c r="E15" s="169"/>
      <c r="F15" s="169"/>
      <c r="G15" s="169"/>
      <c r="H15" s="169"/>
      <c r="I15" s="170"/>
      <c r="J15" s="20"/>
      <c r="K15" s="20"/>
    </row>
    <row r="16" spans="1:13" s="19" customFormat="1" ht="21">
      <c r="A16" s="172"/>
      <c r="B16" s="439" t="s">
        <v>8</v>
      </c>
      <c r="C16" s="439"/>
      <c r="D16" s="173">
        <f>SUM(D18:D24)</f>
        <v>450844000</v>
      </c>
      <c r="E16" s="173">
        <f>SUM(E18:E24)</f>
        <v>16200682802</v>
      </c>
      <c r="F16" s="173">
        <f>SUM(F18:F24)</f>
        <v>15986859847</v>
      </c>
      <c r="G16" s="173">
        <f>D16+E16-F16</f>
        <v>664666955</v>
      </c>
      <c r="H16" s="173">
        <f>G16-D16</f>
        <v>213822955</v>
      </c>
      <c r="I16" s="174"/>
      <c r="J16" s="20"/>
      <c r="K16" s="258"/>
    </row>
    <row r="17" spans="1:14" s="19" customFormat="1" ht="5.0999999999999996" customHeight="1">
      <c r="A17" s="35"/>
      <c r="B17" s="38"/>
      <c r="C17" s="38"/>
      <c r="D17" s="175"/>
      <c r="E17" s="175"/>
      <c r="F17" s="175"/>
      <c r="G17" s="175"/>
      <c r="H17" s="175"/>
      <c r="I17" s="122"/>
      <c r="J17" s="20"/>
      <c r="K17" s="258"/>
    </row>
    <row r="18" spans="1:14" s="19" customFormat="1" ht="19.5" customHeight="1">
      <c r="A18" s="35"/>
      <c r="B18" s="472" t="s">
        <v>10</v>
      </c>
      <c r="C18" s="472"/>
      <c r="D18" s="123">
        <f>+ESF!E18</f>
        <v>339895000</v>
      </c>
      <c r="E18" s="123">
        <v>14643709790</v>
      </c>
      <c r="F18" s="123">
        <v>14461096765</v>
      </c>
      <c r="G18" s="77">
        <f>D18+E18-F18</f>
        <v>522508025</v>
      </c>
      <c r="H18" s="77">
        <f>G18-D18</f>
        <v>182613025</v>
      </c>
      <c r="I18" s="122"/>
      <c r="J18" s="20"/>
      <c r="K18" s="258" t="str">
        <f>IF(G18=ESF!D18," ","Error")</f>
        <v xml:space="preserve"> </v>
      </c>
    </row>
    <row r="19" spans="1:14" s="19" customFormat="1" ht="19.5" customHeight="1">
      <c r="A19" s="35"/>
      <c r="B19" s="472" t="s">
        <v>12</v>
      </c>
      <c r="C19" s="472"/>
      <c r="D19" s="123">
        <f>+ESF!E19</f>
        <v>110133000</v>
      </c>
      <c r="E19" s="123">
        <v>1500774342</v>
      </c>
      <c r="F19" s="123">
        <v>1468748412</v>
      </c>
      <c r="G19" s="77">
        <f t="shared" ref="G19:G24" si="1">D19+E19-F19</f>
        <v>142158930</v>
      </c>
      <c r="H19" s="77">
        <f t="shared" ref="H19:H24" si="2">G19-D19</f>
        <v>32025930</v>
      </c>
      <c r="I19" s="122"/>
      <c r="J19" s="20"/>
      <c r="K19" s="258" t="str">
        <f>IF(G19=ESF!D19," ","Error")</f>
        <v xml:space="preserve"> </v>
      </c>
    </row>
    <row r="20" spans="1:14" s="19" customFormat="1" ht="19.5" customHeight="1">
      <c r="A20" s="35"/>
      <c r="B20" s="472" t="s">
        <v>14</v>
      </c>
      <c r="C20" s="472"/>
      <c r="D20" s="123">
        <f>+ESF!E20</f>
        <v>0</v>
      </c>
      <c r="E20" s="123">
        <v>500000</v>
      </c>
      <c r="F20" s="123">
        <v>500000</v>
      </c>
      <c r="G20" s="77">
        <f t="shared" si="1"/>
        <v>0</v>
      </c>
      <c r="H20" s="77">
        <f t="shared" si="2"/>
        <v>0</v>
      </c>
      <c r="I20" s="122"/>
      <c r="J20" s="20"/>
      <c r="K20" s="258" t="str">
        <f>IF(G20=ESF!D20," ","Error")</f>
        <v xml:space="preserve"> </v>
      </c>
    </row>
    <row r="21" spans="1:14" s="19" customFormat="1" ht="19.5" customHeight="1">
      <c r="A21" s="35"/>
      <c r="B21" s="472" t="s">
        <v>16</v>
      </c>
      <c r="C21" s="472"/>
      <c r="D21" s="123">
        <f>+ESF!E21</f>
        <v>0</v>
      </c>
      <c r="E21" s="123">
        <v>0</v>
      </c>
      <c r="F21" s="123">
        <v>0</v>
      </c>
      <c r="G21" s="77">
        <f t="shared" si="1"/>
        <v>0</v>
      </c>
      <c r="H21" s="77">
        <f t="shared" si="2"/>
        <v>0</v>
      </c>
      <c r="I21" s="122"/>
      <c r="J21" s="20"/>
      <c r="K21" s="258" t="str">
        <f>IF(G21=ESF!D21," ","Error")</f>
        <v xml:space="preserve"> </v>
      </c>
      <c r="N21" s="19" t="s">
        <v>134</v>
      </c>
    </row>
    <row r="22" spans="1:14" s="19" customFormat="1" ht="19.5" customHeight="1">
      <c r="A22" s="35"/>
      <c r="B22" s="472" t="s">
        <v>18</v>
      </c>
      <c r="C22" s="472"/>
      <c r="D22" s="123">
        <f>+ESF!E22</f>
        <v>816000</v>
      </c>
      <c r="E22" s="123">
        <v>55698670</v>
      </c>
      <c r="F22" s="123">
        <v>56514670</v>
      </c>
      <c r="G22" s="77">
        <f t="shared" si="1"/>
        <v>0</v>
      </c>
      <c r="H22" s="77">
        <f t="shared" si="2"/>
        <v>-816000</v>
      </c>
      <c r="I22" s="122"/>
      <c r="J22" s="20"/>
      <c r="K22" s="258" t="str">
        <f>IF(G22=ESF!D22," ","Error")</f>
        <v xml:space="preserve"> </v>
      </c>
    </row>
    <row r="23" spans="1:14" s="19" customFormat="1" ht="19.5" customHeight="1">
      <c r="A23" s="35"/>
      <c r="B23" s="472" t="s">
        <v>20</v>
      </c>
      <c r="C23" s="472"/>
      <c r="D23" s="123">
        <f>+ESF!E23</f>
        <v>0</v>
      </c>
      <c r="E23" s="123">
        <v>0</v>
      </c>
      <c r="F23" s="123">
        <v>0</v>
      </c>
      <c r="G23" s="77">
        <f t="shared" si="1"/>
        <v>0</v>
      </c>
      <c r="H23" s="77">
        <f t="shared" si="2"/>
        <v>0</v>
      </c>
      <c r="I23" s="122"/>
      <c r="J23" s="20"/>
      <c r="K23" s="258" t="str">
        <f>IF(G23=ESF!D23," ","Error")</f>
        <v xml:space="preserve"> </v>
      </c>
      <c r="L23" s="19" t="s">
        <v>134</v>
      </c>
    </row>
    <row r="24" spans="1:14" ht="19.5" customHeight="1">
      <c r="A24" s="35"/>
      <c r="B24" s="472" t="s">
        <v>22</v>
      </c>
      <c r="C24" s="472"/>
      <c r="D24" s="123">
        <f>+ESF!E24</f>
        <v>0</v>
      </c>
      <c r="E24" s="123">
        <v>0</v>
      </c>
      <c r="F24" s="123">
        <v>0</v>
      </c>
      <c r="G24" s="77">
        <f t="shared" si="1"/>
        <v>0</v>
      </c>
      <c r="H24" s="77">
        <f t="shared" si="2"/>
        <v>0</v>
      </c>
      <c r="I24" s="122"/>
      <c r="K24" s="258" t="str">
        <f>IF(G24=ESF!D24," ","Error")</f>
        <v xml:space="preserve"> </v>
      </c>
    </row>
    <row r="25" spans="1:14" ht="21">
      <c r="A25" s="35"/>
      <c r="B25" s="176"/>
      <c r="C25" s="176"/>
      <c r="D25" s="177"/>
      <c r="E25" s="177"/>
      <c r="F25" s="177"/>
      <c r="G25" s="177"/>
      <c r="H25" s="177"/>
      <c r="I25" s="122"/>
      <c r="K25" s="258"/>
    </row>
    <row r="26" spans="1:14" ht="21">
      <c r="A26" s="172"/>
      <c r="B26" s="439" t="s">
        <v>27</v>
      </c>
      <c r="C26" s="439"/>
      <c r="D26" s="173">
        <f>SUM(D28:D36)</f>
        <v>892665000</v>
      </c>
      <c r="E26" s="173">
        <f>SUM(E28:E36)</f>
        <v>562048145</v>
      </c>
      <c r="F26" s="173">
        <f>SUM(F28:F36)</f>
        <v>302674306</v>
      </c>
      <c r="G26" s="173">
        <f>D26+E26-F26</f>
        <v>1152038839</v>
      </c>
      <c r="H26" s="173">
        <f>G26-D26</f>
        <v>259373839</v>
      </c>
      <c r="I26" s="174"/>
      <c r="K26" s="258"/>
    </row>
    <row r="27" spans="1:14" ht="5.0999999999999996" customHeight="1">
      <c r="A27" s="35"/>
      <c r="B27" s="38"/>
      <c r="C27" s="176"/>
      <c r="D27" s="175"/>
      <c r="E27" s="175"/>
      <c r="F27" s="175"/>
      <c r="G27" s="175"/>
      <c r="H27" s="175"/>
      <c r="I27" s="122"/>
      <c r="K27" s="258"/>
    </row>
    <row r="28" spans="1:14" ht="19.5" customHeight="1">
      <c r="A28" s="35"/>
      <c r="B28" s="472" t="s">
        <v>29</v>
      </c>
      <c r="C28" s="472"/>
      <c r="D28" s="123">
        <f>+ESF!E31</f>
        <v>0</v>
      </c>
      <c r="E28" s="123">
        <v>0</v>
      </c>
      <c r="F28" s="123">
        <v>0</v>
      </c>
      <c r="G28" s="77">
        <f>D28+E28-F28</f>
        <v>0</v>
      </c>
      <c r="H28" s="77">
        <f>G28-D28</f>
        <v>0</v>
      </c>
      <c r="I28" s="122"/>
      <c r="K28" s="258" t="str">
        <f>IF(G28=ESF!D31," ","error")</f>
        <v xml:space="preserve"> </v>
      </c>
    </row>
    <row r="29" spans="1:14" ht="19.5" customHeight="1">
      <c r="A29" s="35"/>
      <c r="B29" s="472" t="s">
        <v>31</v>
      </c>
      <c r="C29" s="472"/>
      <c r="D29" s="123">
        <f>+ESF!E32</f>
        <v>0</v>
      </c>
      <c r="E29" s="123">
        <v>0</v>
      </c>
      <c r="F29" s="123">
        <v>0</v>
      </c>
      <c r="G29" s="77">
        <f t="shared" ref="G29:G36" si="3">D29+E29-F29</f>
        <v>0</v>
      </c>
      <c r="H29" s="77">
        <f t="shared" ref="H29:H36" si="4">G29-D29</f>
        <v>0</v>
      </c>
      <c r="I29" s="122"/>
      <c r="K29" s="258" t="str">
        <f>IF(G29=ESF!D32," ","error")</f>
        <v xml:space="preserve"> </v>
      </c>
    </row>
    <row r="30" spans="1:14" ht="19.5" customHeight="1">
      <c r="A30" s="35"/>
      <c r="B30" s="472" t="s">
        <v>33</v>
      </c>
      <c r="C30" s="472"/>
      <c r="D30" s="123">
        <f>+ESF!E33</f>
        <v>313849000</v>
      </c>
      <c r="E30" s="123">
        <v>410685780</v>
      </c>
      <c r="F30" s="123">
        <v>127956759</v>
      </c>
      <c r="G30" s="77">
        <f t="shared" si="3"/>
        <v>596578021</v>
      </c>
      <c r="H30" s="77">
        <f t="shared" si="4"/>
        <v>282729021</v>
      </c>
      <c r="I30" s="122"/>
      <c r="K30" s="258" t="str">
        <f>IF(G30=ESF!D33," ","error")</f>
        <v xml:space="preserve"> </v>
      </c>
    </row>
    <row r="31" spans="1:14" ht="19.5" customHeight="1">
      <c r="A31" s="35"/>
      <c r="B31" s="472" t="s">
        <v>154</v>
      </c>
      <c r="C31" s="472"/>
      <c r="D31" s="123">
        <f>+ESF!E34</f>
        <v>584668000</v>
      </c>
      <c r="E31" s="123">
        <v>111524257</v>
      </c>
      <c r="F31" s="123">
        <v>108264107</v>
      </c>
      <c r="G31" s="77">
        <f t="shared" si="3"/>
        <v>587928150</v>
      </c>
      <c r="H31" s="77">
        <f t="shared" si="4"/>
        <v>3260150</v>
      </c>
      <c r="I31" s="122"/>
      <c r="K31" s="258" t="str">
        <f>IF(G31=ESF!D34," ","error")</f>
        <v xml:space="preserve"> </v>
      </c>
    </row>
    <row r="32" spans="1:14" ht="19.5" customHeight="1">
      <c r="A32" s="35"/>
      <c r="B32" s="472" t="s">
        <v>37</v>
      </c>
      <c r="C32" s="472"/>
      <c r="D32" s="123">
        <f>+ESF!E35</f>
        <v>9000</v>
      </c>
      <c r="E32" s="123">
        <v>4214439</v>
      </c>
      <c r="F32" s="123">
        <v>69496</v>
      </c>
      <c r="G32" s="77">
        <f t="shared" si="3"/>
        <v>4153943</v>
      </c>
      <c r="H32" s="77">
        <f t="shared" si="4"/>
        <v>4144943</v>
      </c>
      <c r="I32" s="122"/>
      <c r="K32" s="258" t="str">
        <f>IF(G32=ESF!D35," ","error")</f>
        <v xml:space="preserve"> </v>
      </c>
    </row>
    <row r="33" spans="1:17" ht="19.5" customHeight="1">
      <c r="A33" s="35"/>
      <c r="B33" s="472" t="s">
        <v>39</v>
      </c>
      <c r="C33" s="472"/>
      <c r="D33" s="123">
        <f>+ESF!E36</f>
        <v>-8592000</v>
      </c>
      <c r="E33" s="123">
        <v>8584</v>
      </c>
      <c r="F33" s="123">
        <v>37050065</v>
      </c>
      <c r="G33" s="77">
        <f t="shared" si="3"/>
        <v>-45633481</v>
      </c>
      <c r="H33" s="77">
        <f t="shared" si="4"/>
        <v>-37041481</v>
      </c>
      <c r="I33" s="122"/>
      <c r="K33" s="258" t="str">
        <f>IF(G33=ESF!D36," ","error")</f>
        <v xml:space="preserve"> </v>
      </c>
    </row>
    <row r="34" spans="1:17" ht="19.5" customHeight="1">
      <c r="A34" s="35"/>
      <c r="B34" s="472" t="s">
        <v>41</v>
      </c>
      <c r="C34" s="472"/>
      <c r="D34" s="123">
        <f>+ESF!E37</f>
        <v>0</v>
      </c>
      <c r="E34" s="123">
        <v>0</v>
      </c>
      <c r="F34" s="123"/>
      <c r="G34" s="77">
        <f t="shared" si="3"/>
        <v>0</v>
      </c>
      <c r="H34" s="77">
        <f t="shared" si="4"/>
        <v>0</v>
      </c>
      <c r="I34" s="122"/>
      <c r="K34" s="258" t="str">
        <f>IF(G34=ESF!D37," ","error")</f>
        <v xml:space="preserve"> </v>
      </c>
    </row>
    <row r="35" spans="1:17" ht="19.5" customHeight="1">
      <c r="A35" s="35"/>
      <c r="B35" s="472" t="s">
        <v>42</v>
      </c>
      <c r="C35" s="472"/>
      <c r="D35" s="123">
        <f>+ESF!E38</f>
        <v>0</v>
      </c>
      <c r="E35" s="123">
        <v>0</v>
      </c>
      <c r="F35" s="123">
        <v>0</v>
      </c>
      <c r="G35" s="77">
        <f t="shared" si="3"/>
        <v>0</v>
      </c>
      <c r="H35" s="77">
        <f t="shared" si="4"/>
        <v>0</v>
      </c>
      <c r="I35" s="122"/>
      <c r="K35" s="258" t="str">
        <f>IF(G35=ESF!D38," ","error")</f>
        <v xml:space="preserve"> </v>
      </c>
    </row>
    <row r="36" spans="1:17" ht="19.5" customHeight="1">
      <c r="A36" s="35"/>
      <c r="B36" s="472" t="s">
        <v>44</v>
      </c>
      <c r="C36" s="472"/>
      <c r="D36" s="123">
        <f>+ESF!E39</f>
        <v>2731000</v>
      </c>
      <c r="E36" s="123">
        <v>35615085</v>
      </c>
      <c r="F36" s="123">
        <v>29333879</v>
      </c>
      <c r="G36" s="77">
        <f t="shared" si="3"/>
        <v>9012206</v>
      </c>
      <c r="H36" s="77">
        <f t="shared" si="4"/>
        <v>6281206</v>
      </c>
      <c r="I36" s="122"/>
      <c r="K36" s="258" t="str">
        <f>IF(G36=ESF!D39," ","error")</f>
        <v xml:space="preserve"> </v>
      </c>
    </row>
    <row r="37" spans="1:17" ht="21">
      <c r="A37" s="35"/>
      <c r="B37" s="176"/>
      <c r="C37" s="176"/>
      <c r="D37" s="177"/>
      <c r="E37" s="175"/>
      <c r="F37" s="175"/>
      <c r="G37" s="175"/>
      <c r="H37" s="175"/>
      <c r="I37" s="122"/>
      <c r="K37" s="258"/>
    </row>
    <row r="38" spans="1:17" ht="6" customHeight="1">
      <c r="A38" s="473"/>
      <c r="B38" s="474"/>
      <c r="C38" s="474"/>
      <c r="D38" s="474"/>
      <c r="E38" s="474"/>
      <c r="F38" s="474"/>
      <c r="G38" s="474"/>
      <c r="H38" s="474"/>
      <c r="I38" s="475"/>
    </row>
    <row r="39" spans="1:17" ht="6" customHeight="1">
      <c r="A39" s="121"/>
      <c r="B39" s="178"/>
      <c r="C39" s="179"/>
      <c r="E39" s="121"/>
      <c r="F39" s="121"/>
      <c r="G39" s="121"/>
      <c r="H39" s="121"/>
      <c r="I39" s="121"/>
    </row>
    <row r="40" spans="1:17" ht="15" customHeight="1">
      <c r="A40" s="19"/>
      <c r="B40" s="438" t="s">
        <v>78</v>
      </c>
      <c r="C40" s="438"/>
      <c r="D40" s="438"/>
      <c r="E40" s="438"/>
      <c r="F40" s="438"/>
      <c r="G40" s="438"/>
      <c r="H40" s="438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50.1" customHeight="1">
      <c r="A42" s="19"/>
      <c r="B42" s="476"/>
      <c r="C42" s="476"/>
      <c r="D42" s="59"/>
      <c r="E42" s="477"/>
      <c r="F42" s="477"/>
      <c r="G42" s="477"/>
      <c r="H42" s="477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14.1" customHeight="1">
      <c r="A43" s="19"/>
      <c r="B43" s="453" t="s">
        <v>409</v>
      </c>
      <c r="C43" s="453"/>
      <c r="D43" s="21"/>
      <c r="E43" s="453" t="s">
        <v>411</v>
      </c>
      <c r="F43" s="453"/>
      <c r="G43" s="453"/>
      <c r="H43" s="453"/>
      <c r="I43" s="43"/>
      <c r="J43" s="19"/>
      <c r="P43" s="19"/>
      <c r="Q43" s="19"/>
    </row>
    <row r="44" spans="1:17" ht="14.1" customHeight="1">
      <c r="A44" s="19"/>
      <c r="B44" s="452" t="s">
        <v>410</v>
      </c>
      <c r="C44" s="452"/>
      <c r="D44" s="75"/>
      <c r="E44" s="452" t="s">
        <v>412</v>
      </c>
      <c r="F44" s="452"/>
      <c r="G44" s="452"/>
      <c r="H44" s="452"/>
      <c r="I44" s="43"/>
      <c r="J44" s="19"/>
      <c r="P44" s="19"/>
      <c r="Q44" s="19"/>
    </row>
    <row r="45" spans="1:17" ht="12" customHeight="1">
      <c r="B45" s="19"/>
      <c r="C45" s="19"/>
      <c r="D45" s="30"/>
      <c r="E45" s="19"/>
      <c r="F45" s="19"/>
      <c r="G45" s="19"/>
    </row>
    <row r="46" spans="1:17">
      <c r="B46" s="19"/>
      <c r="C46" s="19"/>
      <c r="D46" s="30"/>
      <c r="E46" s="19"/>
      <c r="F46" s="19"/>
      <c r="G46" s="19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7:H7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A31" zoomScaleNormal="100" workbookViewId="0">
      <selection activeCell="H50" sqref="H50"/>
    </sheetView>
  </sheetViews>
  <sheetFormatPr baseColWidth="10" defaultRowHeight="12"/>
  <cols>
    <col min="1" max="1" width="4.85546875" style="183" customWidth="1"/>
    <col min="2" max="2" width="14.5703125" style="183" customWidth="1"/>
    <col min="3" max="3" width="18.85546875" style="183" customWidth="1"/>
    <col min="4" max="4" width="21.85546875" style="183" customWidth="1"/>
    <col min="5" max="5" width="3.42578125" style="183" customWidth="1"/>
    <col min="6" max="6" width="22.28515625" style="183" customWidth="1"/>
    <col min="7" max="7" width="29.7109375" style="183" customWidth="1"/>
    <col min="8" max="8" width="20.7109375" style="183" customWidth="1"/>
    <col min="9" max="9" width="20.85546875" style="183" customWidth="1"/>
    <col min="10" max="10" width="3.7109375" style="183" customWidth="1"/>
    <col min="11" max="16384" width="11.42578125" style="185"/>
  </cols>
  <sheetData>
    <row r="1" spans="1:17" s="184" customFormat="1" ht="6" customHeight="1">
      <c r="A1" s="89"/>
      <c r="B1" s="181"/>
      <c r="C1" s="86"/>
      <c r="D1" s="182"/>
      <c r="E1" s="182"/>
      <c r="F1" s="182"/>
      <c r="G1" s="182"/>
      <c r="H1" s="182"/>
      <c r="I1" s="182"/>
      <c r="J1" s="182"/>
      <c r="K1" s="183"/>
      <c r="P1" s="185"/>
      <c r="Q1" s="185"/>
    </row>
    <row r="2" spans="1:17" ht="6" customHeight="1">
      <c r="A2" s="185"/>
      <c r="B2" s="186"/>
      <c r="C2" s="185"/>
      <c r="D2" s="185"/>
      <c r="E2" s="185"/>
      <c r="F2" s="185"/>
      <c r="G2" s="185"/>
      <c r="H2" s="185"/>
      <c r="I2" s="185"/>
      <c r="J2" s="185"/>
    </row>
    <row r="3" spans="1:17" ht="6" customHeight="1"/>
    <row r="4" spans="1:17" ht="14.1" customHeight="1">
      <c r="B4" s="187"/>
      <c r="C4" s="495" t="s">
        <v>193</v>
      </c>
      <c r="D4" s="495"/>
      <c r="E4" s="495"/>
      <c r="F4" s="495"/>
      <c r="G4" s="495"/>
      <c r="H4" s="495"/>
      <c r="I4" s="187"/>
      <c r="J4" s="187"/>
    </row>
    <row r="5" spans="1:17" ht="14.1" customHeight="1">
      <c r="B5" s="187"/>
      <c r="C5" s="495" t="s">
        <v>155</v>
      </c>
      <c r="D5" s="495"/>
      <c r="E5" s="495"/>
      <c r="F5" s="495"/>
      <c r="G5" s="495"/>
      <c r="H5" s="495"/>
      <c r="I5" s="187"/>
      <c r="J5" s="187"/>
    </row>
    <row r="6" spans="1:17" ht="14.1" customHeight="1">
      <c r="B6" s="187"/>
      <c r="C6" s="495" t="s">
        <v>215</v>
      </c>
      <c r="D6" s="495"/>
      <c r="E6" s="495"/>
      <c r="F6" s="495"/>
      <c r="G6" s="495"/>
      <c r="H6" s="495"/>
      <c r="I6" s="187"/>
      <c r="J6" s="187"/>
    </row>
    <row r="7" spans="1:17" ht="14.1" customHeight="1">
      <c r="B7" s="187"/>
      <c r="C7" s="495" t="s">
        <v>1</v>
      </c>
      <c r="D7" s="495"/>
      <c r="E7" s="495"/>
      <c r="F7" s="495"/>
      <c r="G7" s="495"/>
      <c r="H7" s="495"/>
      <c r="I7" s="187"/>
      <c r="J7" s="187"/>
    </row>
    <row r="8" spans="1:17" ht="6" customHeight="1">
      <c r="A8" s="188"/>
      <c r="B8" s="496"/>
      <c r="C8" s="496"/>
      <c r="D8" s="497"/>
      <c r="E8" s="497"/>
      <c r="F8" s="497"/>
      <c r="G8" s="497"/>
      <c r="H8" s="497"/>
      <c r="I8" s="497"/>
      <c r="J8" s="189"/>
    </row>
    <row r="9" spans="1:17" ht="20.100000000000001" customHeight="1">
      <c r="A9" s="188"/>
      <c r="B9" s="190" t="s">
        <v>4</v>
      </c>
      <c r="C9" s="444" t="s">
        <v>407</v>
      </c>
      <c r="D9" s="444"/>
      <c r="E9" s="444"/>
      <c r="F9" s="444"/>
      <c r="G9" s="444"/>
      <c r="H9" s="444"/>
      <c r="I9" s="444"/>
      <c r="J9" s="444"/>
    </row>
    <row r="10" spans="1:17" ht="5.0999999999999996" customHeight="1">
      <c r="A10" s="191"/>
      <c r="B10" s="498"/>
      <c r="C10" s="498"/>
      <c r="D10" s="498"/>
      <c r="E10" s="498"/>
      <c r="F10" s="498"/>
      <c r="G10" s="498"/>
      <c r="H10" s="498"/>
      <c r="I10" s="498"/>
      <c r="J10" s="498"/>
    </row>
    <row r="11" spans="1:17" ht="3" customHeight="1">
      <c r="A11" s="191"/>
      <c r="B11" s="498"/>
      <c r="C11" s="498"/>
      <c r="D11" s="498"/>
      <c r="E11" s="498"/>
      <c r="F11" s="498"/>
      <c r="G11" s="498"/>
      <c r="H11" s="498"/>
      <c r="I11" s="498"/>
      <c r="J11" s="498"/>
    </row>
    <row r="12" spans="1:17" ht="30" customHeight="1">
      <c r="A12" s="192"/>
      <c r="B12" s="499" t="s">
        <v>156</v>
      </c>
      <c r="C12" s="499"/>
      <c r="D12" s="499"/>
      <c r="E12" s="193"/>
      <c r="F12" s="194" t="s">
        <v>157</v>
      </c>
      <c r="G12" s="194" t="s">
        <v>158</v>
      </c>
      <c r="H12" s="193" t="s">
        <v>159</v>
      </c>
      <c r="I12" s="193" t="s">
        <v>160</v>
      </c>
      <c r="J12" s="195"/>
    </row>
    <row r="13" spans="1:17" ht="3" customHeight="1">
      <c r="A13" s="196"/>
      <c r="B13" s="498"/>
      <c r="C13" s="498"/>
      <c r="D13" s="498"/>
      <c r="E13" s="498"/>
      <c r="F13" s="498"/>
      <c r="G13" s="498"/>
      <c r="H13" s="498"/>
      <c r="I13" s="498"/>
      <c r="J13" s="500"/>
    </row>
    <row r="14" spans="1:17" ht="9.9499999999999993" customHeight="1">
      <c r="A14" s="197"/>
      <c r="B14" s="493"/>
      <c r="C14" s="493"/>
      <c r="D14" s="493"/>
      <c r="E14" s="493"/>
      <c r="F14" s="493"/>
      <c r="G14" s="493"/>
      <c r="H14" s="493"/>
      <c r="I14" s="493"/>
      <c r="J14" s="494"/>
    </row>
    <row r="15" spans="1:17" ht="12.75">
      <c r="A15" s="197"/>
      <c r="B15" s="491" t="s">
        <v>161</v>
      </c>
      <c r="C15" s="491"/>
      <c r="D15" s="491"/>
      <c r="E15" s="198"/>
      <c r="F15" s="198"/>
      <c r="G15" s="198"/>
      <c r="H15" s="198"/>
      <c r="I15" s="198"/>
      <c r="J15" s="199"/>
    </row>
    <row r="16" spans="1:17" ht="12.75">
      <c r="A16" s="200"/>
      <c r="B16" s="489" t="s">
        <v>162</v>
      </c>
      <c r="C16" s="489"/>
      <c r="D16" s="489"/>
      <c r="E16" s="201"/>
      <c r="F16" s="201"/>
      <c r="G16" s="201"/>
      <c r="H16" s="201"/>
      <c r="I16" s="201"/>
      <c r="J16" s="202"/>
    </row>
    <row r="17" spans="1:10" ht="12.75">
      <c r="A17" s="200"/>
      <c r="B17" s="491" t="s">
        <v>163</v>
      </c>
      <c r="C17" s="491"/>
      <c r="D17" s="491"/>
      <c r="E17" s="201"/>
      <c r="F17" s="203"/>
      <c r="G17" s="203"/>
      <c r="H17" s="40">
        <f>SUM(H18:H20)</f>
        <v>0</v>
      </c>
      <c r="I17" s="40">
        <f>SUM(I18:I20)</f>
        <v>252394000</v>
      </c>
      <c r="J17" s="204"/>
    </row>
    <row r="18" spans="1:10" ht="48">
      <c r="A18" s="205"/>
      <c r="B18" s="206"/>
      <c r="C18" s="490" t="s">
        <v>164</v>
      </c>
      <c r="D18" s="490"/>
      <c r="E18" s="201"/>
      <c r="F18" s="207" t="s">
        <v>413</v>
      </c>
      <c r="G18" s="368" t="s">
        <v>414</v>
      </c>
      <c r="H18" s="208">
        <v>0</v>
      </c>
      <c r="I18" s="208">
        <v>252394000</v>
      </c>
      <c r="J18" s="209"/>
    </row>
    <row r="19" spans="1:10" ht="12.75">
      <c r="A19" s="205"/>
      <c r="B19" s="206"/>
      <c r="C19" s="490" t="s">
        <v>165</v>
      </c>
      <c r="D19" s="490"/>
      <c r="E19" s="201"/>
      <c r="F19" s="207"/>
      <c r="G19" s="207"/>
      <c r="H19" s="208">
        <v>0</v>
      </c>
      <c r="I19" s="208">
        <v>0</v>
      </c>
      <c r="J19" s="209"/>
    </row>
    <row r="20" spans="1:10" ht="12.75">
      <c r="A20" s="205"/>
      <c r="B20" s="206"/>
      <c r="C20" s="490" t="s">
        <v>166</v>
      </c>
      <c r="D20" s="490"/>
      <c r="E20" s="201"/>
      <c r="F20" s="207"/>
      <c r="G20" s="207"/>
      <c r="H20" s="208">
        <v>0</v>
      </c>
      <c r="I20" s="208">
        <v>0</v>
      </c>
      <c r="J20" s="209"/>
    </row>
    <row r="21" spans="1:10" ht="9.9499999999999993" customHeight="1">
      <c r="A21" s="205"/>
      <c r="B21" s="206"/>
      <c r="C21" s="206"/>
      <c r="D21" s="210"/>
      <c r="E21" s="201"/>
      <c r="F21" s="211"/>
      <c r="G21" s="211"/>
      <c r="H21" s="212"/>
      <c r="I21" s="212"/>
      <c r="J21" s="209"/>
    </row>
    <row r="22" spans="1:10" ht="12.75">
      <c r="A22" s="200"/>
      <c r="B22" s="491" t="s">
        <v>167</v>
      </c>
      <c r="C22" s="491"/>
      <c r="D22" s="491"/>
      <c r="E22" s="201"/>
      <c r="F22" s="203"/>
      <c r="G22" s="203"/>
      <c r="H22" s="40">
        <f>SUM(H23:H26)</f>
        <v>0</v>
      </c>
      <c r="I22" s="40">
        <f>SUM(I23:I26)</f>
        <v>0</v>
      </c>
      <c r="J22" s="204"/>
    </row>
    <row r="23" spans="1:10" ht="12.75">
      <c r="A23" s="205"/>
      <c r="B23" s="206"/>
      <c r="C23" s="490" t="s">
        <v>168</v>
      </c>
      <c r="D23" s="490"/>
      <c r="E23" s="201"/>
      <c r="F23" s="207"/>
      <c r="G23" s="207"/>
      <c r="H23" s="208">
        <v>0</v>
      </c>
      <c r="I23" s="208">
        <v>0</v>
      </c>
      <c r="J23" s="209"/>
    </row>
    <row r="24" spans="1:10" ht="12.75">
      <c r="A24" s="205"/>
      <c r="B24" s="206"/>
      <c r="C24" s="490" t="s">
        <v>169</v>
      </c>
      <c r="D24" s="490"/>
      <c r="E24" s="201"/>
      <c r="F24" s="207"/>
      <c r="G24" s="207"/>
      <c r="H24" s="208">
        <v>0</v>
      </c>
      <c r="I24" s="208">
        <v>0</v>
      </c>
      <c r="J24" s="209"/>
    </row>
    <row r="25" spans="1:10" ht="12.75">
      <c r="A25" s="205"/>
      <c r="B25" s="206"/>
      <c r="C25" s="490" t="s">
        <v>165</v>
      </c>
      <c r="D25" s="490"/>
      <c r="E25" s="201"/>
      <c r="F25" s="207"/>
      <c r="G25" s="207"/>
      <c r="H25" s="208">
        <v>0</v>
      </c>
      <c r="I25" s="208">
        <v>0</v>
      </c>
      <c r="J25" s="209"/>
    </row>
    <row r="26" spans="1:10" ht="12.75">
      <c r="A26" s="205"/>
      <c r="B26" s="186"/>
      <c r="C26" s="490" t="s">
        <v>166</v>
      </c>
      <c r="D26" s="490"/>
      <c r="E26" s="201"/>
      <c r="F26" s="207"/>
      <c r="G26" s="207"/>
      <c r="H26" s="213">
        <v>0</v>
      </c>
      <c r="I26" s="213">
        <v>0</v>
      </c>
      <c r="J26" s="209"/>
    </row>
    <row r="27" spans="1:10" ht="9.9499999999999993" customHeight="1">
      <c r="A27" s="205"/>
      <c r="B27" s="206"/>
      <c r="C27" s="206"/>
      <c r="D27" s="210"/>
      <c r="E27" s="201"/>
      <c r="F27" s="214"/>
      <c r="G27" s="214"/>
      <c r="H27" s="215"/>
      <c r="I27" s="215"/>
      <c r="J27" s="209"/>
    </row>
    <row r="28" spans="1:10" ht="12.75">
      <c r="A28" s="216"/>
      <c r="B28" s="492" t="s">
        <v>170</v>
      </c>
      <c r="C28" s="492"/>
      <c r="D28" s="492"/>
      <c r="E28" s="217"/>
      <c r="F28" s="218"/>
      <c r="G28" s="218"/>
      <c r="H28" s="219">
        <f>H17+H22</f>
        <v>0</v>
      </c>
      <c r="I28" s="219">
        <f>I17+I22</f>
        <v>252394000</v>
      </c>
      <c r="J28" s="220"/>
    </row>
    <row r="29" spans="1:10" ht="12.75">
      <c r="A29" s="200"/>
      <c r="B29" s="206"/>
      <c r="C29" s="206"/>
      <c r="D29" s="221"/>
      <c r="E29" s="201"/>
      <c r="F29" s="214"/>
      <c r="G29" s="214"/>
      <c r="H29" s="215"/>
      <c r="I29" s="215"/>
      <c r="J29" s="204"/>
    </row>
    <row r="30" spans="1:10" ht="12.75">
      <c r="A30" s="200"/>
      <c r="B30" s="489" t="s">
        <v>171</v>
      </c>
      <c r="C30" s="489"/>
      <c r="D30" s="489"/>
      <c r="E30" s="201"/>
      <c r="F30" s="214"/>
      <c r="G30" s="214"/>
      <c r="H30" s="215"/>
      <c r="I30" s="215"/>
      <c r="J30" s="204"/>
    </row>
    <row r="31" spans="1:10" ht="12.75">
      <c r="A31" s="200"/>
      <c r="B31" s="491" t="s">
        <v>163</v>
      </c>
      <c r="C31" s="491"/>
      <c r="D31" s="491"/>
      <c r="E31" s="201"/>
      <c r="F31" s="203"/>
      <c r="G31" s="203"/>
      <c r="H31" s="40">
        <f>SUM(H32:H34)</f>
        <v>0</v>
      </c>
      <c r="I31" s="40">
        <f>SUM(I32:I34)</f>
        <v>0</v>
      </c>
      <c r="J31" s="204"/>
    </row>
    <row r="32" spans="1:10" ht="12.75">
      <c r="A32" s="205"/>
      <c r="B32" s="206"/>
      <c r="C32" s="490" t="s">
        <v>164</v>
      </c>
      <c r="D32" s="490"/>
      <c r="E32" s="201"/>
      <c r="F32" s="207"/>
      <c r="G32" s="207"/>
      <c r="H32" s="208">
        <v>0</v>
      </c>
      <c r="I32" s="208">
        <v>0</v>
      </c>
      <c r="J32" s="209"/>
    </row>
    <row r="33" spans="1:10">
      <c r="A33" s="205"/>
      <c r="B33" s="186"/>
      <c r="C33" s="490" t="s">
        <v>165</v>
      </c>
      <c r="D33" s="490"/>
      <c r="E33" s="186"/>
      <c r="F33" s="222"/>
      <c r="G33" s="222"/>
      <c r="H33" s="208">
        <v>0</v>
      </c>
      <c r="I33" s="208">
        <v>0</v>
      </c>
      <c r="J33" s="209"/>
    </row>
    <row r="34" spans="1:10">
      <c r="A34" s="205"/>
      <c r="B34" s="186"/>
      <c r="C34" s="490" t="s">
        <v>166</v>
      </c>
      <c r="D34" s="490"/>
      <c r="E34" s="186"/>
      <c r="F34" s="222"/>
      <c r="G34" s="222"/>
      <c r="H34" s="208">
        <v>0</v>
      </c>
      <c r="I34" s="208">
        <v>0</v>
      </c>
      <c r="J34" s="209"/>
    </row>
    <row r="35" spans="1:10" ht="9.9499999999999993" customHeight="1">
      <c r="A35" s="205"/>
      <c r="B35" s="206"/>
      <c r="C35" s="206"/>
      <c r="D35" s="210"/>
      <c r="E35" s="201"/>
      <c r="F35" s="214"/>
      <c r="G35" s="214"/>
      <c r="H35" s="215"/>
      <c r="I35" s="215"/>
      <c r="J35" s="209"/>
    </row>
    <row r="36" spans="1:10" ht="12.75">
      <c r="A36" s="200"/>
      <c r="B36" s="491" t="s">
        <v>167</v>
      </c>
      <c r="C36" s="491"/>
      <c r="D36" s="491"/>
      <c r="E36" s="201"/>
      <c r="F36" s="203"/>
      <c r="G36" s="203"/>
      <c r="H36" s="40">
        <f>SUM(H37:H40)</f>
        <v>0</v>
      </c>
      <c r="I36" s="40">
        <f>SUM(I37:I40)</f>
        <v>0</v>
      </c>
      <c r="J36" s="204"/>
    </row>
    <row r="37" spans="1:10" ht="12.75">
      <c r="A37" s="205"/>
      <c r="B37" s="206"/>
      <c r="C37" s="490" t="s">
        <v>168</v>
      </c>
      <c r="D37" s="490"/>
      <c r="E37" s="201"/>
      <c r="F37" s="207"/>
      <c r="G37" s="207"/>
      <c r="H37" s="208">
        <v>0</v>
      </c>
      <c r="I37" s="208">
        <v>0</v>
      </c>
      <c r="J37" s="209"/>
    </row>
    <row r="38" spans="1:10" ht="12.75">
      <c r="A38" s="205"/>
      <c r="B38" s="206"/>
      <c r="C38" s="490" t="s">
        <v>169</v>
      </c>
      <c r="D38" s="490"/>
      <c r="E38" s="201"/>
      <c r="F38" s="207"/>
      <c r="G38" s="207"/>
      <c r="H38" s="208">
        <v>0</v>
      </c>
      <c r="I38" s="208">
        <v>0</v>
      </c>
      <c r="J38" s="209"/>
    </row>
    <row r="39" spans="1:10" ht="12.75">
      <c r="A39" s="205"/>
      <c r="B39" s="206"/>
      <c r="C39" s="490" t="s">
        <v>165</v>
      </c>
      <c r="D39" s="490"/>
      <c r="E39" s="201"/>
      <c r="F39" s="207"/>
      <c r="G39" s="207"/>
      <c r="H39" s="208">
        <v>0</v>
      </c>
      <c r="I39" s="208">
        <v>0</v>
      </c>
      <c r="J39" s="209"/>
    </row>
    <row r="40" spans="1:10" ht="12.75">
      <c r="A40" s="205"/>
      <c r="B40" s="201"/>
      <c r="C40" s="490" t="s">
        <v>166</v>
      </c>
      <c r="D40" s="490"/>
      <c r="E40" s="201"/>
      <c r="F40" s="207"/>
      <c r="G40" s="207"/>
      <c r="H40" s="208">
        <v>0</v>
      </c>
      <c r="I40" s="208">
        <v>0</v>
      </c>
      <c r="J40" s="209"/>
    </row>
    <row r="41" spans="1:10" ht="9.9499999999999993" customHeight="1">
      <c r="A41" s="205"/>
      <c r="B41" s="201"/>
      <c r="C41" s="201"/>
      <c r="D41" s="210"/>
      <c r="E41" s="201"/>
      <c r="F41" s="214"/>
      <c r="G41" s="214"/>
      <c r="H41" s="215"/>
      <c r="I41" s="215"/>
      <c r="J41" s="209"/>
    </row>
    <row r="42" spans="1:10" ht="12.75">
      <c r="A42" s="216"/>
      <c r="B42" s="492" t="s">
        <v>172</v>
      </c>
      <c r="C42" s="492"/>
      <c r="D42" s="492"/>
      <c r="E42" s="217"/>
      <c r="F42" s="223"/>
      <c r="G42" s="223"/>
      <c r="H42" s="219">
        <f>+H31+H36</f>
        <v>0</v>
      </c>
      <c r="I42" s="219">
        <f>+I31+I36</f>
        <v>0</v>
      </c>
      <c r="J42" s="220"/>
    </row>
    <row r="43" spans="1:10" ht="12.75">
      <c r="A43" s="205"/>
      <c r="B43" s="206"/>
      <c r="C43" s="206"/>
      <c r="D43" s="210"/>
      <c r="E43" s="201"/>
      <c r="F43" s="214"/>
      <c r="G43" s="214"/>
      <c r="H43" s="215"/>
      <c r="I43" s="215"/>
      <c r="J43" s="209"/>
    </row>
    <row r="44" spans="1:10" ht="12.75">
      <c r="A44" s="205"/>
      <c r="B44" s="491" t="s">
        <v>173</v>
      </c>
      <c r="C44" s="491"/>
      <c r="D44" s="491"/>
      <c r="E44" s="201"/>
      <c r="F44" s="207"/>
      <c r="G44" s="207"/>
      <c r="H44" s="224">
        <v>205025000</v>
      </c>
      <c r="I44" s="224">
        <v>313911891</v>
      </c>
      <c r="J44" s="209"/>
    </row>
    <row r="45" spans="1:10" ht="12.75">
      <c r="A45" s="205"/>
      <c r="B45" s="206"/>
      <c r="C45" s="206"/>
      <c r="D45" s="210"/>
      <c r="E45" s="201"/>
      <c r="F45" s="214"/>
      <c r="G45" s="214"/>
      <c r="H45" s="215"/>
      <c r="I45" s="215"/>
      <c r="J45" s="209"/>
    </row>
    <row r="46" spans="1:10" ht="12.75">
      <c r="A46" s="225"/>
      <c r="B46" s="488" t="s">
        <v>174</v>
      </c>
      <c r="C46" s="488"/>
      <c r="D46" s="488"/>
      <c r="E46" s="226"/>
      <c r="F46" s="227"/>
      <c r="G46" s="227"/>
      <c r="H46" s="228">
        <f>H28+H42+H44</f>
        <v>205025000</v>
      </c>
      <c r="I46" s="228">
        <f>I28+I42+I44</f>
        <v>566305891</v>
      </c>
      <c r="J46" s="229"/>
    </row>
    <row r="47" spans="1:10" ht="6" customHeight="1">
      <c r="B47" s="489"/>
      <c r="C47" s="489"/>
      <c r="D47" s="489"/>
      <c r="E47" s="489"/>
      <c r="F47" s="489"/>
      <c r="G47" s="489"/>
      <c r="H47" s="489"/>
      <c r="I47" s="489"/>
      <c r="J47" s="489"/>
    </row>
    <row r="48" spans="1:10" ht="6" customHeight="1">
      <c r="B48" s="230"/>
      <c r="C48" s="230"/>
      <c r="D48" s="231"/>
      <c r="E48" s="232"/>
      <c r="F48" s="231"/>
      <c r="G48" s="232"/>
      <c r="H48" s="232"/>
      <c r="I48" s="232"/>
    </row>
    <row r="49" spans="1:10" s="184" customFormat="1" ht="15" customHeight="1">
      <c r="A49" s="185"/>
      <c r="B49" s="490" t="s">
        <v>78</v>
      </c>
      <c r="C49" s="490"/>
      <c r="D49" s="490"/>
      <c r="E49" s="490"/>
      <c r="F49" s="490"/>
      <c r="G49" s="490"/>
      <c r="H49" s="490"/>
      <c r="I49" s="490"/>
      <c r="J49" s="490"/>
    </row>
    <row r="50" spans="1:10" s="184" customFormat="1" ht="28.5" customHeight="1">
      <c r="A50" s="185"/>
      <c r="B50" s="210"/>
      <c r="C50" s="233"/>
      <c r="D50" s="234"/>
      <c r="E50" s="234"/>
      <c r="F50" s="185"/>
      <c r="G50" s="235"/>
      <c r="H50" s="259" t="str">
        <f>IF(H46=ESF!J40," ","ERROR")</f>
        <v xml:space="preserve"> </v>
      </c>
      <c r="I50" s="259" t="str">
        <f>IF(I46=ESF!I40," ","ERROR")</f>
        <v xml:space="preserve"> </v>
      </c>
      <c r="J50" s="234"/>
    </row>
    <row r="51" spans="1:10" s="184" customFormat="1" ht="25.5" customHeight="1">
      <c r="A51" s="185"/>
      <c r="B51" s="210"/>
      <c r="C51" s="455"/>
      <c r="D51" s="455"/>
      <c r="E51" s="234"/>
      <c r="F51" s="185"/>
      <c r="G51" s="454"/>
      <c r="H51" s="454"/>
      <c r="I51" s="234"/>
      <c r="J51" s="234"/>
    </row>
    <row r="52" spans="1:10" s="184" customFormat="1" ht="14.1" customHeight="1">
      <c r="A52" s="185"/>
      <c r="B52" s="215"/>
      <c r="C52" s="453" t="s">
        <v>409</v>
      </c>
      <c r="D52" s="453"/>
      <c r="E52" s="234"/>
      <c r="F52" s="234"/>
      <c r="G52" s="453" t="s">
        <v>411</v>
      </c>
      <c r="H52" s="453"/>
      <c r="I52" s="201"/>
      <c r="J52" s="234"/>
    </row>
    <row r="53" spans="1:10" s="184" customFormat="1" ht="14.1" customHeight="1">
      <c r="A53" s="185"/>
      <c r="B53" s="236"/>
      <c r="C53" s="452" t="s">
        <v>410</v>
      </c>
      <c r="D53" s="452"/>
      <c r="E53" s="237"/>
      <c r="F53" s="237"/>
      <c r="G53" s="452" t="s">
        <v>412</v>
      </c>
      <c r="H53" s="452"/>
      <c r="I53" s="201"/>
      <c r="J53" s="234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J9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opLeftCell="A19" zoomScaleNormal="100" workbookViewId="0">
      <selection activeCell="K40" sqref="K40"/>
    </sheetView>
  </sheetViews>
  <sheetFormatPr baseColWidth="10" defaultRowHeight="12"/>
  <cols>
    <col min="1" max="1" width="3.7109375" style="136" customWidth="1"/>
    <col min="2" max="2" width="11.7109375" style="156" customWidth="1"/>
    <col min="3" max="3" width="57.42578125" style="156" customWidth="1"/>
    <col min="4" max="6" width="18.7109375" style="157" customWidth="1"/>
    <col min="7" max="7" width="15.85546875" style="157" customWidth="1"/>
    <col min="8" max="8" width="16.140625" style="157" customWidth="1"/>
    <col min="9" max="9" width="3.28515625" style="136" customWidth="1"/>
    <col min="10" max="16384" width="11.42578125" style="20"/>
  </cols>
  <sheetData>
    <row r="1" spans="1:9" ht="6" customHeight="1">
      <c r="A1" s="86"/>
      <c r="B1" s="87"/>
      <c r="C1" s="86"/>
      <c r="D1" s="507"/>
      <c r="E1" s="507"/>
      <c r="F1" s="508"/>
      <c r="G1" s="508"/>
      <c r="H1" s="508"/>
      <c r="I1" s="508"/>
    </row>
    <row r="2" spans="1:9" s="19" customFormat="1" ht="6" customHeight="1">
      <c r="B2" s="38"/>
    </row>
    <row r="3" spans="1:9" s="19" customFormat="1" ht="14.1" customHeight="1">
      <c r="B3" s="91"/>
      <c r="C3" s="457" t="s">
        <v>193</v>
      </c>
      <c r="D3" s="457"/>
      <c r="E3" s="457"/>
      <c r="F3" s="457"/>
      <c r="G3" s="457"/>
      <c r="H3" s="91"/>
      <c r="I3" s="91"/>
    </row>
    <row r="4" spans="1:9" ht="14.1" customHeight="1">
      <c r="B4" s="91"/>
      <c r="C4" s="457" t="s">
        <v>132</v>
      </c>
      <c r="D4" s="457"/>
      <c r="E4" s="457"/>
      <c r="F4" s="457"/>
      <c r="G4" s="457"/>
      <c r="H4" s="91"/>
      <c r="I4" s="91"/>
    </row>
    <row r="5" spans="1:9" ht="14.1" customHeight="1">
      <c r="B5" s="91"/>
      <c r="C5" s="457" t="s">
        <v>215</v>
      </c>
      <c r="D5" s="457"/>
      <c r="E5" s="457"/>
      <c r="F5" s="457"/>
      <c r="G5" s="457"/>
      <c r="H5" s="91"/>
      <c r="I5" s="91"/>
    </row>
    <row r="6" spans="1:9" ht="14.1" customHeight="1">
      <c r="B6" s="91"/>
      <c r="C6" s="457" t="s">
        <v>133</v>
      </c>
      <c r="D6" s="457"/>
      <c r="E6" s="457"/>
      <c r="F6" s="457"/>
      <c r="G6" s="457"/>
      <c r="H6" s="91"/>
      <c r="I6" s="91"/>
    </row>
    <row r="7" spans="1:9" s="19" customFormat="1" ht="3" customHeight="1">
      <c r="A7" s="67"/>
      <c r="B7" s="24"/>
      <c r="C7" s="506" t="s">
        <v>407</v>
      </c>
      <c r="D7" s="506"/>
      <c r="E7" s="506"/>
      <c r="F7" s="506"/>
      <c r="G7" s="506"/>
      <c r="H7" s="506"/>
      <c r="I7" s="506"/>
    </row>
    <row r="8" spans="1:9" ht="20.100000000000001" customHeight="1">
      <c r="A8" s="67"/>
      <c r="B8" s="24" t="s">
        <v>4</v>
      </c>
      <c r="C8" s="444"/>
      <c r="D8" s="444"/>
      <c r="E8" s="444"/>
      <c r="F8" s="444"/>
      <c r="G8" s="444"/>
      <c r="H8" s="444"/>
      <c r="I8" s="444"/>
    </row>
    <row r="9" spans="1:9" ht="3" customHeight="1">
      <c r="A9" s="67"/>
      <c r="B9" s="67"/>
      <c r="C9" s="67" t="s">
        <v>134</v>
      </c>
      <c r="D9" s="67"/>
      <c r="E9" s="67"/>
      <c r="F9" s="67"/>
      <c r="G9" s="67"/>
      <c r="H9" s="67"/>
      <c r="I9" s="67"/>
    </row>
    <row r="10" spans="1:9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9" s="19" customFormat="1" ht="63.75">
      <c r="A11" s="137"/>
      <c r="B11" s="442" t="s">
        <v>76</v>
      </c>
      <c r="C11" s="442"/>
      <c r="D11" s="138" t="s">
        <v>49</v>
      </c>
      <c r="E11" s="138" t="s">
        <v>135</v>
      </c>
      <c r="F11" s="138" t="s">
        <v>136</v>
      </c>
      <c r="G11" s="138" t="s">
        <v>137</v>
      </c>
      <c r="H11" s="138" t="s">
        <v>138</v>
      </c>
      <c r="I11" s="139"/>
    </row>
    <row r="12" spans="1:9" s="19" customFormat="1" ht="3" customHeight="1">
      <c r="A12" s="140"/>
      <c r="B12" s="67"/>
      <c r="C12" s="67"/>
      <c r="D12" s="67"/>
      <c r="E12" s="67"/>
      <c r="F12" s="67"/>
      <c r="G12" s="67"/>
      <c r="H12" s="67"/>
      <c r="I12" s="141"/>
    </row>
    <row r="13" spans="1:9" s="19" customFormat="1" ht="3" customHeight="1">
      <c r="A13" s="35"/>
      <c r="B13" s="142"/>
      <c r="C13" s="42"/>
      <c r="D13" s="43"/>
      <c r="E13" s="69"/>
      <c r="F13" s="57"/>
      <c r="G13" s="38"/>
      <c r="H13" s="142"/>
      <c r="I13" s="143"/>
    </row>
    <row r="14" spans="1:9" ht="12.75">
      <c r="A14" s="78"/>
      <c r="B14" s="439" t="s">
        <v>58</v>
      </c>
      <c r="C14" s="439"/>
      <c r="D14" s="144">
        <v>0</v>
      </c>
      <c r="E14" s="144">
        <v>0</v>
      </c>
      <c r="F14" s="144">
        <v>0</v>
      </c>
      <c r="G14" s="144">
        <v>0</v>
      </c>
      <c r="H14" s="145">
        <f>SUM(D14:G14)</f>
        <v>0</v>
      </c>
      <c r="I14" s="143"/>
    </row>
    <row r="15" spans="1:9" ht="9.9499999999999993" customHeight="1">
      <c r="A15" s="78"/>
      <c r="B15" s="146"/>
      <c r="C15" s="43"/>
      <c r="D15" s="147"/>
      <c r="E15" s="147"/>
      <c r="F15" s="147"/>
      <c r="G15" s="147"/>
      <c r="H15" s="147"/>
      <c r="I15" s="143"/>
    </row>
    <row r="16" spans="1:9" ht="12.75">
      <c r="A16" s="78"/>
      <c r="B16" s="505" t="s">
        <v>139</v>
      </c>
      <c r="C16" s="505"/>
      <c r="D16" s="148">
        <f>SUM(D17:D19)</f>
        <v>0</v>
      </c>
      <c r="E16" s="148">
        <f>SUM(E17:E19)</f>
        <v>0</v>
      </c>
      <c r="F16" s="148">
        <f>SUM(F17:F19)</f>
        <v>980192000</v>
      </c>
      <c r="G16" s="148">
        <f>SUM(G17:G19)</f>
        <v>0</v>
      </c>
      <c r="H16" s="148">
        <f>SUM(D16:G16)</f>
        <v>980192000</v>
      </c>
      <c r="I16" s="143"/>
    </row>
    <row r="17" spans="1:11" ht="12.75">
      <c r="A17" s="35"/>
      <c r="B17" s="438" t="s">
        <v>140</v>
      </c>
      <c r="C17" s="438"/>
      <c r="D17" s="149">
        <v>0</v>
      </c>
      <c r="E17" s="149">
        <v>0</v>
      </c>
      <c r="F17" s="149">
        <v>205651000</v>
      </c>
      <c r="G17" s="149">
        <v>0</v>
      </c>
      <c r="H17" s="147">
        <f t="shared" ref="H17:H25" si="0">SUM(D17:G17)</f>
        <v>205651000</v>
      </c>
      <c r="I17" s="143"/>
    </row>
    <row r="18" spans="1:11" ht="12.75">
      <c r="A18" s="35"/>
      <c r="B18" s="438" t="s">
        <v>51</v>
      </c>
      <c r="C18" s="438"/>
      <c r="D18" s="149">
        <v>0</v>
      </c>
      <c r="E18" s="149">
        <v>0</v>
      </c>
      <c r="F18" s="149">
        <v>774541000</v>
      </c>
      <c r="G18" s="149">
        <v>0</v>
      </c>
      <c r="H18" s="147">
        <f t="shared" si="0"/>
        <v>774541000</v>
      </c>
      <c r="I18" s="143"/>
    </row>
    <row r="19" spans="1:11" ht="12.75">
      <c r="A19" s="35"/>
      <c r="B19" s="438" t="s">
        <v>141</v>
      </c>
      <c r="C19" s="438"/>
      <c r="D19" s="149">
        <v>0</v>
      </c>
      <c r="E19" s="149">
        <v>0</v>
      </c>
      <c r="F19" s="149">
        <v>0</v>
      </c>
      <c r="G19" s="149">
        <v>0</v>
      </c>
      <c r="H19" s="147">
        <f t="shared" si="0"/>
        <v>0</v>
      </c>
      <c r="I19" s="143"/>
    </row>
    <row r="20" spans="1:11" ht="9.9499999999999993" customHeight="1">
      <c r="A20" s="78"/>
      <c r="B20" s="146"/>
      <c r="C20" s="43"/>
      <c r="D20" s="147"/>
      <c r="E20" s="147"/>
      <c r="F20" s="147"/>
      <c r="G20" s="147"/>
      <c r="H20" s="147"/>
      <c r="I20" s="143"/>
    </row>
    <row r="21" spans="1:11" ht="12.75">
      <c r="A21" s="78"/>
      <c r="B21" s="505" t="s">
        <v>142</v>
      </c>
      <c r="C21" s="505"/>
      <c r="D21" s="148">
        <f>SUM(D22:D25)</f>
        <v>0</v>
      </c>
      <c r="E21" s="148">
        <f>SUM(E22:E25)</f>
        <v>-78425000</v>
      </c>
      <c r="F21" s="148">
        <f>SUM(F22:F25)</f>
        <v>236717000</v>
      </c>
      <c r="G21" s="148">
        <f>SUM(G22:G25)</f>
        <v>0</v>
      </c>
      <c r="H21" s="148">
        <f>SUM(D21:G21)</f>
        <v>158292000</v>
      </c>
      <c r="I21" s="143"/>
    </row>
    <row r="22" spans="1:11" ht="12.75">
      <c r="A22" s="35"/>
      <c r="B22" s="438" t="s">
        <v>143</v>
      </c>
      <c r="C22" s="438"/>
      <c r="D22" s="149">
        <v>0</v>
      </c>
      <c r="E22" s="149">
        <v>0</v>
      </c>
      <c r="F22" s="149">
        <f>+ESF!J52</f>
        <v>236717000</v>
      </c>
      <c r="G22" s="149">
        <v>0</v>
      </c>
      <c r="H22" s="147">
        <f t="shared" si="0"/>
        <v>236717000</v>
      </c>
      <c r="I22" s="143"/>
    </row>
    <row r="23" spans="1:11" ht="12.75">
      <c r="A23" s="35"/>
      <c r="B23" s="438" t="s">
        <v>55</v>
      </c>
      <c r="C23" s="438"/>
      <c r="D23" s="149">
        <v>0</v>
      </c>
      <c r="E23" s="149">
        <f>+ESF!J53</f>
        <v>-78425000</v>
      </c>
      <c r="F23" s="149">
        <v>0</v>
      </c>
      <c r="G23" s="149">
        <v>0</v>
      </c>
      <c r="H23" s="147">
        <f t="shared" si="0"/>
        <v>-78425000</v>
      </c>
      <c r="I23" s="143"/>
    </row>
    <row r="24" spans="1:11" ht="12.75">
      <c r="A24" s="35"/>
      <c r="B24" s="438" t="s">
        <v>144</v>
      </c>
      <c r="C24" s="438"/>
      <c r="D24" s="149">
        <v>0</v>
      </c>
      <c r="E24" s="149">
        <v>0</v>
      </c>
      <c r="F24" s="149">
        <v>0</v>
      </c>
      <c r="G24" s="149">
        <v>0</v>
      </c>
      <c r="H24" s="147">
        <f t="shared" si="0"/>
        <v>0</v>
      </c>
      <c r="I24" s="143"/>
    </row>
    <row r="25" spans="1:11" ht="12.75">
      <c r="A25" s="35"/>
      <c r="B25" s="438" t="s">
        <v>57</v>
      </c>
      <c r="C25" s="438"/>
      <c r="D25" s="149">
        <v>0</v>
      </c>
      <c r="E25" s="149">
        <v>0</v>
      </c>
      <c r="F25" s="149">
        <v>0</v>
      </c>
      <c r="G25" s="149">
        <v>0</v>
      </c>
      <c r="H25" s="147">
        <f t="shared" si="0"/>
        <v>0</v>
      </c>
      <c r="I25" s="143"/>
    </row>
    <row r="26" spans="1:11" ht="9.9499999999999993" customHeight="1">
      <c r="A26" s="78"/>
      <c r="B26" s="146"/>
      <c r="C26" s="43"/>
      <c r="D26" s="147"/>
      <c r="E26" s="147"/>
      <c r="F26" s="147"/>
      <c r="G26" s="147"/>
      <c r="H26" s="147"/>
      <c r="I26" s="143"/>
    </row>
    <row r="27" spans="1:11" ht="19.5" thickBot="1">
      <c r="A27" s="78"/>
      <c r="B27" s="504" t="s">
        <v>199</v>
      </c>
      <c r="C27" s="504"/>
      <c r="D27" s="150">
        <f>D14+D16+D21</f>
        <v>0</v>
      </c>
      <c r="E27" s="150">
        <f>E14+E16+E21</f>
        <v>-78425000</v>
      </c>
      <c r="F27" s="150">
        <f>F14+F16+F21</f>
        <v>1216909000</v>
      </c>
      <c r="G27" s="150">
        <f>G14+G16+G21</f>
        <v>0</v>
      </c>
      <c r="H27" s="150">
        <f>SUM(D27:G27)</f>
        <v>1138484000</v>
      </c>
      <c r="I27" s="143"/>
      <c r="K27" s="260" t="str">
        <f>IF(H27=ESF!J63," ","ERROR")</f>
        <v xml:space="preserve"> </v>
      </c>
    </row>
    <row r="28" spans="1:11" ht="12.75">
      <c r="A28" s="35"/>
      <c r="B28" s="43"/>
      <c r="C28" s="57"/>
      <c r="D28" s="147"/>
      <c r="E28" s="147"/>
      <c r="F28" s="147"/>
      <c r="G28" s="147"/>
      <c r="H28" s="147"/>
      <c r="I28" s="143"/>
    </row>
    <row r="29" spans="1:11" ht="12.75">
      <c r="A29" s="78"/>
      <c r="B29" s="505" t="s">
        <v>145</v>
      </c>
      <c r="C29" s="505"/>
      <c r="D29" s="148">
        <f>SUM(D30:D32)</f>
        <v>0</v>
      </c>
      <c r="E29" s="148">
        <f>SUM(E30:E32)</f>
        <v>0</v>
      </c>
      <c r="F29" s="148">
        <f>SUM(F30:F32)</f>
        <v>1288844952</v>
      </c>
      <c r="G29" s="148">
        <f>SUM(G30:G32)</f>
        <v>0</v>
      </c>
      <c r="H29" s="148">
        <f>SUM(D29:G29)</f>
        <v>1288844952</v>
      </c>
      <c r="I29" s="143"/>
    </row>
    <row r="30" spans="1:11" ht="12.75">
      <c r="A30" s="35"/>
      <c r="B30" s="438" t="s">
        <v>50</v>
      </c>
      <c r="C30" s="438"/>
      <c r="D30" s="149">
        <v>0</v>
      </c>
      <c r="E30" s="149">
        <v>0</v>
      </c>
      <c r="F30" s="149">
        <v>492608215</v>
      </c>
      <c r="G30" s="149">
        <v>0</v>
      </c>
      <c r="H30" s="147">
        <f>SUM(D30:G30)</f>
        <v>492608215</v>
      </c>
      <c r="I30" s="143"/>
    </row>
    <row r="31" spans="1:11" ht="12.75">
      <c r="A31" s="35"/>
      <c r="B31" s="438" t="s">
        <v>51</v>
      </c>
      <c r="C31" s="438"/>
      <c r="D31" s="149">
        <v>0</v>
      </c>
      <c r="E31" s="149">
        <v>0</v>
      </c>
      <c r="F31" s="149">
        <v>796236737</v>
      </c>
      <c r="G31" s="149">
        <v>0</v>
      </c>
      <c r="H31" s="147">
        <f>SUM(D31:G31)</f>
        <v>796236737</v>
      </c>
      <c r="I31" s="143"/>
    </row>
    <row r="32" spans="1:11" ht="12.75">
      <c r="A32" s="35"/>
      <c r="B32" s="438" t="s">
        <v>141</v>
      </c>
      <c r="C32" s="438"/>
      <c r="D32" s="149">
        <v>0</v>
      </c>
      <c r="E32" s="149">
        <v>0</v>
      </c>
      <c r="F32" s="149">
        <v>0</v>
      </c>
      <c r="G32" s="149">
        <v>0</v>
      </c>
      <c r="H32" s="147">
        <f>SUM(D32:G32)</f>
        <v>0</v>
      </c>
      <c r="I32" s="143"/>
    </row>
    <row r="33" spans="1:11" ht="9.9499999999999993" customHeight="1">
      <c r="A33" s="78"/>
      <c r="B33" s="146"/>
      <c r="C33" s="43"/>
      <c r="D33" s="147"/>
      <c r="E33" s="147"/>
      <c r="F33" s="147"/>
      <c r="G33" s="147"/>
      <c r="H33" s="147"/>
      <c r="I33" s="143"/>
    </row>
    <row r="34" spans="1:11" ht="12.75">
      <c r="A34" s="78" t="s">
        <v>134</v>
      </c>
      <c r="B34" s="505" t="s">
        <v>142</v>
      </c>
      <c r="C34" s="505"/>
      <c r="D34" s="148">
        <f>SUM(D35:D38)</f>
        <v>0</v>
      </c>
      <c r="E34" s="148">
        <f>SUM(E35:E38)</f>
        <v>126295486</v>
      </c>
      <c r="F34" s="148">
        <f>SUM(F35:F38)</f>
        <v>-164740535</v>
      </c>
      <c r="G34" s="148">
        <f>SUM(G35:G38)</f>
        <v>0</v>
      </c>
      <c r="H34" s="148">
        <f>SUM(D34:G34)</f>
        <v>-38445049</v>
      </c>
      <c r="I34" s="143"/>
    </row>
    <row r="35" spans="1:11" ht="12.75">
      <c r="A35" s="35"/>
      <c r="B35" s="438" t="s">
        <v>143</v>
      </c>
      <c r="C35" s="438"/>
      <c r="D35" s="149">
        <v>0</v>
      </c>
      <c r="E35" s="149">
        <v>0</v>
      </c>
      <c r="F35" s="149">
        <f>+ESF!I52</f>
        <v>-66341554</v>
      </c>
      <c r="G35" s="149">
        <v>0</v>
      </c>
      <c r="H35" s="147">
        <f>SUM(D35:G35)</f>
        <v>-66341554</v>
      </c>
      <c r="I35" s="143"/>
    </row>
    <row r="36" spans="1:11" ht="12.75">
      <c r="A36" s="35"/>
      <c r="B36" s="438" t="s">
        <v>55</v>
      </c>
      <c r="C36" s="438"/>
      <c r="D36" s="149">
        <v>0</v>
      </c>
      <c r="E36" s="149">
        <v>126295486</v>
      </c>
      <c r="F36" s="149">
        <v>-98398981</v>
      </c>
      <c r="G36" s="149">
        <v>0</v>
      </c>
      <c r="H36" s="147">
        <f>SUM(D36:G36)</f>
        <v>27896505</v>
      </c>
      <c r="I36" s="143"/>
    </row>
    <row r="37" spans="1:11" ht="12.75">
      <c r="A37" s="35"/>
      <c r="B37" s="438" t="s">
        <v>144</v>
      </c>
      <c r="C37" s="438"/>
      <c r="D37" s="149">
        <v>0</v>
      </c>
      <c r="E37" s="149">
        <v>0</v>
      </c>
      <c r="F37" s="149">
        <v>0</v>
      </c>
      <c r="G37" s="149">
        <v>0</v>
      </c>
      <c r="H37" s="147">
        <f>SUM(D37:G37)</f>
        <v>0</v>
      </c>
      <c r="I37" s="143"/>
    </row>
    <row r="38" spans="1:11" ht="12.75">
      <c r="A38" s="35"/>
      <c r="B38" s="438" t="s">
        <v>57</v>
      </c>
      <c r="C38" s="438"/>
      <c r="D38" s="149">
        <v>0</v>
      </c>
      <c r="E38" s="149">
        <v>0</v>
      </c>
      <c r="F38" s="149">
        <v>0</v>
      </c>
      <c r="G38" s="149">
        <v>0</v>
      </c>
      <c r="H38" s="147">
        <f>SUM(D38:G38)</f>
        <v>0</v>
      </c>
      <c r="I38" s="143"/>
    </row>
    <row r="39" spans="1:11" ht="9.9499999999999993" customHeight="1">
      <c r="A39" s="78"/>
      <c r="B39" s="146"/>
      <c r="C39" s="43"/>
      <c r="D39" s="147"/>
      <c r="E39" s="147"/>
      <c r="F39" s="147"/>
      <c r="G39" s="147"/>
      <c r="H39" s="147"/>
      <c r="I39" s="143"/>
    </row>
    <row r="40" spans="1:11" ht="18.75">
      <c r="A40" s="151"/>
      <c r="B40" s="501" t="s">
        <v>200</v>
      </c>
      <c r="C40" s="501"/>
      <c r="D40" s="152">
        <f>D27+D29+D34</f>
        <v>0</v>
      </c>
      <c r="E40" s="152">
        <f>+E29+E34</f>
        <v>126295486</v>
      </c>
      <c r="F40" s="152">
        <f>F29+F34</f>
        <v>1124104417</v>
      </c>
      <c r="G40" s="152">
        <f>G27+G29+G34</f>
        <v>0</v>
      </c>
      <c r="H40" s="152">
        <f>SUM(D40:G40)</f>
        <v>1250399903</v>
      </c>
      <c r="I40" s="153"/>
      <c r="K40" s="260" t="str">
        <f>IF(H40=ESF!I63," ","ERROR")</f>
        <v xml:space="preserve"> </v>
      </c>
    </row>
    <row r="41" spans="1:11" ht="6" customHeight="1">
      <c r="A41" s="154"/>
      <c r="B41" s="154"/>
      <c r="C41" s="154"/>
      <c r="D41" s="154"/>
      <c r="E41" s="154"/>
      <c r="F41" s="154"/>
      <c r="G41" s="154"/>
      <c r="H41" s="154"/>
      <c r="I41" s="155"/>
    </row>
    <row r="42" spans="1:11" ht="6" customHeight="1">
      <c r="D42" s="156"/>
      <c r="E42" s="156"/>
      <c r="I42" s="42"/>
    </row>
    <row r="43" spans="1:11" ht="15" customHeight="1">
      <c r="A43" s="19"/>
      <c r="B43" s="456" t="s">
        <v>78</v>
      </c>
      <c r="C43" s="456"/>
      <c r="D43" s="456"/>
      <c r="E43" s="456"/>
      <c r="F43" s="456"/>
      <c r="G43" s="456"/>
      <c r="H43" s="456"/>
      <c r="I43" s="456"/>
      <c r="J43" s="57"/>
    </row>
    <row r="44" spans="1:11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</row>
    <row r="45" spans="1:11" ht="50.1" customHeight="1">
      <c r="A45" s="19"/>
      <c r="B45" s="57"/>
      <c r="C45" s="455"/>
      <c r="D45" s="455"/>
      <c r="E45" s="59"/>
      <c r="F45" s="503"/>
      <c r="G45" s="503"/>
      <c r="H45" s="503"/>
      <c r="I45" s="59"/>
      <c r="J45" s="59"/>
    </row>
    <row r="46" spans="1:11" ht="14.1" customHeight="1">
      <c r="A46" s="19"/>
      <c r="B46" s="64"/>
      <c r="C46" s="453" t="s">
        <v>409</v>
      </c>
      <c r="D46" s="453"/>
      <c r="E46" s="59"/>
      <c r="F46" s="502" t="s">
        <v>411</v>
      </c>
      <c r="G46" s="502"/>
      <c r="H46" s="502"/>
      <c r="I46" s="43"/>
      <c r="J46" s="59"/>
    </row>
    <row r="47" spans="1:11" ht="14.1" customHeight="1">
      <c r="A47" s="19"/>
      <c r="B47" s="65"/>
      <c r="C47" s="452" t="s">
        <v>410</v>
      </c>
      <c r="D47" s="452"/>
      <c r="E47" s="66"/>
      <c r="F47" s="452" t="s">
        <v>412</v>
      </c>
      <c r="G47" s="452"/>
      <c r="H47" s="452"/>
      <c r="I47" s="43"/>
      <c r="J47" s="59"/>
    </row>
  </sheetData>
  <sheetProtection formatCells="0" selectLockedCells="1"/>
  <mergeCells count="37">
    <mergeCell ref="C5:G5"/>
    <mergeCell ref="D1:E1"/>
    <mergeCell ref="F1:G1"/>
    <mergeCell ref="H1:I1"/>
    <mergeCell ref="C3:G3"/>
    <mergeCell ref="C4:G4"/>
    <mergeCell ref="B23:C23"/>
    <mergeCell ref="C6:G6"/>
    <mergeCell ref="B11:C11"/>
    <mergeCell ref="B14:C14"/>
    <mergeCell ref="B16:C16"/>
    <mergeCell ref="B17:C17"/>
    <mergeCell ref="B18:C18"/>
    <mergeCell ref="B19:C19"/>
    <mergeCell ref="B21:C21"/>
    <mergeCell ref="B22:C22"/>
    <mergeCell ref="C7:I8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B40:C40"/>
    <mergeCell ref="B43:I43"/>
    <mergeCell ref="C45:D45"/>
    <mergeCell ref="C46:D46"/>
    <mergeCell ref="F46:H46"/>
    <mergeCell ref="F47:H47"/>
    <mergeCell ref="F45:H45"/>
  </mergeCells>
  <printOptions verticalCentered="1"/>
  <pageMargins left="1.2598425196850394" right="0.53" top="0.94488188976377963" bottom="0.59055118110236227" header="0" footer="0"/>
  <pageSetup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5"/>
  <sheetViews>
    <sheetView showWhiteSpace="0" topLeftCell="A58" zoomScaleNormal="100" workbookViewId="0">
      <selection activeCell="D23" sqref="D23:F23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8" width="12" style="20" bestFit="1" customWidth="1"/>
    <col min="19" max="16384" width="11.42578125" style="20"/>
  </cols>
  <sheetData>
    <row r="1" spans="1:17" s="19" customFormat="1" ht="16.5" customHeight="1">
      <c r="B1" s="25"/>
      <c r="C1" s="25"/>
      <c r="D1" s="25"/>
      <c r="E1" s="443" t="s">
        <v>193</v>
      </c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25"/>
      <c r="Q1" s="25"/>
    </row>
    <row r="2" spans="1:17" ht="15" customHeight="1">
      <c r="B2" s="25"/>
      <c r="C2" s="25"/>
      <c r="D2" s="25"/>
      <c r="E2" s="443" t="s">
        <v>175</v>
      </c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25"/>
      <c r="Q2" s="25"/>
    </row>
    <row r="3" spans="1:17" ht="15" customHeight="1">
      <c r="B3" s="25"/>
      <c r="C3" s="25"/>
      <c r="D3" s="25"/>
      <c r="E3" s="443" t="s">
        <v>195</v>
      </c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25"/>
      <c r="Q3" s="25"/>
    </row>
    <row r="4" spans="1:17" ht="16.5" customHeight="1">
      <c r="B4" s="25"/>
      <c r="C4" s="25"/>
      <c r="D4" s="25"/>
      <c r="E4" s="443" t="s">
        <v>1</v>
      </c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25"/>
      <c r="Q4" s="25"/>
    </row>
    <row r="5" spans="1:17" ht="3" customHeight="1">
      <c r="C5" s="26"/>
      <c r="D5" s="238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25"/>
      <c r="P5" s="19"/>
      <c r="Q5" s="19"/>
    </row>
    <row r="6" spans="1:17" ht="19.5" customHeight="1">
      <c r="A6" s="67"/>
      <c r="B6" s="457" t="s">
        <v>4</v>
      </c>
      <c r="C6" s="457"/>
      <c r="D6" s="457"/>
      <c r="E6" s="444" t="s">
        <v>407</v>
      </c>
      <c r="F6" s="444"/>
      <c r="G6" s="444"/>
      <c r="H6" s="444"/>
      <c r="I6" s="444"/>
      <c r="J6" s="444"/>
      <c r="K6" s="444"/>
      <c r="L6" s="444"/>
      <c r="M6" s="444"/>
      <c r="N6" s="444"/>
      <c r="O6" s="444"/>
      <c r="P6" s="444"/>
      <c r="Q6" s="19"/>
    </row>
    <row r="7" spans="1:17" s="19" customFormat="1" ht="5.0999999999999996" customHeight="1">
      <c r="A7" s="21"/>
      <c r="B7" s="26"/>
      <c r="C7" s="26"/>
      <c r="D7" s="238"/>
      <c r="E7" s="26"/>
      <c r="F7" s="26"/>
      <c r="G7" s="239"/>
      <c r="H7" s="239"/>
      <c r="I7" s="238"/>
    </row>
    <row r="8" spans="1:17" s="19" customFormat="1" ht="3" customHeight="1">
      <c r="A8" s="21"/>
      <c r="B8" s="21"/>
      <c r="C8" s="240"/>
      <c r="D8" s="238"/>
      <c r="E8" s="240"/>
      <c r="F8" s="240"/>
      <c r="G8" s="241"/>
      <c r="H8" s="241"/>
      <c r="I8" s="238"/>
    </row>
    <row r="9" spans="1:17" s="19" customFormat="1" ht="31.5" customHeight="1">
      <c r="A9" s="242"/>
      <c r="B9" s="516" t="s">
        <v>76</v>
      </c>
      <c r="C9" s="516"/>
      <c r="D9" s="516"/>
      <c r="E9" s="516"/>
      <c r="F9" s="116"/>
      <c r="G9" s="112">
        <v>2014</v>
      </c>
      <c r="H9" s="112">
        <v>2013</v>
      </c>
      <c r="I9" s="243"/>
      <c r="J9" s="516" t="s">
        <v>76</v>
      </c>
      <c r="K9" s="516"/>
      <c r="L9" s="516"/>
      <c r="M9" s="516"/>
      <c r="N9" s="116"/>
      <c r="O9" s="112">
        <v>2014</v>
      </c>
      <c r="P9" s="112">
        <v>2013</v>
      </c>
      <c r="Q9" s="244"/>
    </row>
    <row r="10" spans="1:17" s="19" customFormat="1" ht="3" customHeight="1">
      <c r="A10" s="31"/>
      <c r="B10" s="21"/>
      <c r="C10" s="21"/>
      <c r="D10" s="32"/>
      <c r="E10" s="32"/>
      <c r="F10" s="32"/>
      <c r="G10" s="245"/>
      <c r="H10" s="245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45"/>
      <c r="H11" s="245"/>
      <c r="I11" s="38"/>
      <c r="Q11" s="34"/>
    </row>
    <row r="12" spans="1:17" ht="17.25" customHeight="1">
      <c r="A12" s="35"/>
      <c r="B12" s="512" t="s">
        <v>176</v>
      </c>
      <c r="C12" s="512"/>
      <c r="D12" s="512"/>
      <c r="E12" s="512"/>
      <c r="F12" s="512"/>
      <c r="G12" s="245"/>
      <c r="H12" s="245"/>
      <c r="I12" s="38"/>
      <c r="J12" s="512" t="s">
        <v>177</v>
      </c>
      <c r="K12" s="512"/>
      <c r="L12" s="512"/>
      <c r="M12" s="512"/>
      <c r="N12" s="512"/>
      <c r="O12" s="246"/>
      <c r="P12" s="246"/>
      <c r="Q12" s="34"/>
    </row>
    <row r="13" spans="1:17" ht="17.25" customHeight="1">
      <c r="A13" s="35"/>
      <c r="B13" s="38"/>
      <c r="C13" s="36"/>
      <c r="D13" s="38"/>
      <c r="E13" s="36"/>
      <c r="F13" s="36"/>
      <c r="G13" s="245"/>
      <c r="H13" s="245"/>
      <c r="I13" s="38"/>
      <c r="J13" s="38"/>
      <c r="K13" s="36"/>
      <c r="L13" s="36"/>
      <c r="M13" s="36"/>
      <c r="N13" s="36"/>
      <c r="O13" s="246"/>
      <c r="P13" s="246"/>
      <c r="Q13" s="34"/>
    </row>
    <row r="14" spans="1:17" ht="17.25" customHeight="1">
      <c r="A14" s="35"/>
      <c r="B14" s="38"/>
      <c r="C14" s="512" t="s">
        <v>67</v>
      </c>
      <c r="D14" s="512"/>
      <c r="E14" s="512"/>
      <c r="F14" s="512"/>
      <c r="G14" s="247">
        <f>SUM(G15:G35)</f>
        <v>1107717138</v>
      </c>
      <c r="H14" s="247">
        <f>SUM(H15:H35)</f>
        <v>1029818501</v>
      </c>
      <c r="I14" s="38"/>
      <c r="J14" s="38"/>
      <c r="K14" s="512" t="s">
        <v>67</v>
      </c>
      <c r="L14" s="512"/>
      <c r="M14" s="512"/>
      <c r="N14" s="512"/>
      <c r="O14" s="247">
        <f>SUM(O15:O17)</f>
        <v>0</v>
      </c>
      <c r="P14" s="247">
        <f>SUM(P15:P17)</f>
        <v>2285704</v>
      </c>
      <c r="Q14" s="34"/>
    </row>
    <row r="15" spans="1:17" ht="15" customHeight="1">
      <c r="A15" s="35"/>
      <c r="B15" s="38"/>
      <c r="C15" s="36"/>
      <c r="D15" s="510" t="s">
        <v>86</v>
      </c>
      <c r="E15" s="510"/>
      <c r="F15" s="510"/>
      <c r="G15" s="248">
        <v>0</v>
      </c>
      <c r="H15" s="248">
        <v>0</v>
      </c>
      <c r="I15" s="38"/>
      <c r="J15" s="38"/>
      <c r="K15" s="19"/>
      <c r="L15" s="511" t="s">
        <v>33</v>
      </c>
      <c r="M15" s="511"/>
      <c r="N15" s="511"/>
      <c r="O15" s="248">
        <v>0</v>
      </c>
      <c r="P15" s="248">
        <v>0</v>
      </c>
      <c r="Q15" s="34"/>
    </row>
    <row r="16" spans="1:17" ht="15" customHeight="1">
      <c r="A16" s="35"/>
      <c r="B16" s="38"/>
      <c r="C16" s="36"/>
      <c r="D16" s="510" t="s">
        <v>206</v>
      </c>
      <c r="E16" s="510"/>
      <c r="F16" s="510"/>
      <c r="G16" s="248">
        <v>0</v>
      </c>
      <c r="H16" s="248">
        <v>0</v>
      </c>
      <c r="I16" s="38"/>
      <c r="J16" s="38"/>
      <c r="K16" s="19"/>
      <c r="L16" s="511" t="s">
        <v>35</v>
      </c>
      <c r="M16" s="511"/>
      <c r="N16" s="511"/>
      <c r="O16" s="248">
        <v>0</v>
      </c>
      <c r="P16" s="248">
        <v>0</v>
      </c>
      <c r="Q16" s="34"/>
    </row>
    <row r="17" spans="1:17" ht="15" customHeight="1">
      <c r="A17" s="35"/>
      <c r="B17" s="38"/>
      <c r="C17" s="249"/>
      <c r="D17" s="510" t="s">
        <v>178</v>
      </c>
      <c r="E17" s="510"/>
      <c r="F17" s="510"/>
      <c r="G17" s="248">
        <v>0</v>
      </c>
      <c r="H17" s="248">
        <v>0</v>
      </c>
      <c r="I17" s="38"/>
      <c r="J17" s="38"/>
      <c r="K17" s="245"/>
      <c r="L17" s="511" t="s">
        <v>210</v>
      </c>
      <c r="M17" s="511"/>
      <c r="N17" s="511"/>
      <c r="O17" s="248">
        <v>0</v>
      </c>
      <c r="P17" s="248">
        <v>2285704</v>
      </c>
      <c r="Q17" s="34"/>
    </row>
    <row r="18" spans="1:17" ht="15" customHeight="1">
      <c r="A18" s="35"/>
      <c r="B18" s="38"/>
      <c r="C18" s="249"/>
      <c r="D18" s="510" t="s">
        <v>92</v>
      </c>
      <c r="E18" s="510"/>
      <c r="F18" s="510"/>
      <c r="G18" s="248">
        <v>0</v>
      </c>
      <c r="H18" s="248">
        <v>0</v>
      </c>
      <c r="I18" s="38"/>
      <c r="J18" s="38"/>
      <c r="K18" s="245"/>
      <c r="Q18" s="34"/>
    </row>
    <row r="19" spans="1:17" ht="15" customHeight="1">
      <c r="A19" s="35"/>
      <c r="B19" s="38"/>
      <c r="C19" s="249"/>
      <c r="D19" s="510" t="s">
        <v>93</v>
      </c>
      <c r="E19" s="510"/>
      <c r="F19" s="510"/>
      <c r="G19" s="248">
        <v>0</v>
      </c>
      <c r="H19" s="248">
        <v>0</v>
      </c>
      <c r="I19" s="38"/>
      <c r="J19" s="38"/>
      <c r="K19" s="250" t="s">
        <v>68</v>
      </c>
      <c r="L19" s="250"/>
      <c r="M19" s="250"/>
      <c r="N19" s="250"/>
      <c r="O19" s="247">
        <f>SUM(O20:O22)</f>
        <v>290134114</v>
      </c>
      <c r="P19" s="247">
        <f>SUM(P20:P22)</f>
        <v>59949073</v>
      </c>
      <c r="Q19" s="34"/>
    </row>
    <row r="20" spans="1:17" ht="15" customHeight="1">
      <c r="A20" s="35"/>
      <c r="B20" s="38"/>
      <c r="C20" s="249"/>
      <c r="D20" s="510" t="s">
        <v>94</v>
      </c>
      <c r="E20" s="510"/>
      <c r="F20" s="510"/>
      <c r="G20" s="248">
        <v>0</v>
      </c>
      <c r="H20" s="248">
        <v>0</v>
      </c>
      <c r="I20" s="38"/>
      <c r="J20" s="38"/>
      <c r="K20" s="245"/>
      <c r="L20" s="249" t="s">
        <v>33</v>
      </c>
      <c r="M20" s="249"/>
      <c r="N20" s="249"/>
      <c r="O20" s="248">
        <v>282729021</v>
      </c>
      <c r="P20" s="248">
        <v>8866042</v>
      </c>
      <c r="Q20" s="34"/>
    </row>
    <row r="21" spans="1:17" ht="15" customHeight="1">
      <c r="A21" s="35"/>
      <c r="B21" s="38"/>
      <c r="C21" s="249"/>
      <c r="D21" s="510" t="s">
        <v>96</v>
      </c>
      <c r="E21" s="510"/>
      <c r="F21" s="510"/>
      <c r="G21" s="248">
        <v>-40912350</v>
      </c>
      <c r="H21" s="248">
        <v>-68347808</v>
      </c>
      <c r="I21" s="38"/>
      <c r="J21" s="38"/>
      <c r="K21" s="245"/>
      <c r="L21" s="511" t="s">
        <v>35</v>
      </c>
      <c r="M21" s="511"/>
      <c r="N21" s="511"/>
      <c r="O21" s="248">
        <v>3260150</v>
      </c>
      <c r="P21" s="248">
        <v>51083031</v>
      </c>
      <c r="Q21" s="34"/>
    </row>
    <row r="22" spans="1:17" ht="35.25" customHeight="1">
      <c r="A22" s="35"/>
      <c r="B22" s="38"/>
      <c r="C22" s="249"/>
      <c r="D22" s="510" t="s">
        <v>98</v>
      </c>
      <c r="E22" s="510"/>
      <c r="F22" s="510"/>
      <c r="G22" s="248">
        <v>0</v>
      </c>
      <c r="H22" s="248">
        <v>0</v>
      </c>
      <c r="I22" s="38"/>
      <c r="J22" s="38"/>
      <c r="K22" s="19"/>
      <c r="L22" s="511" t="s">
        <v>211</v>
      </c>
      <c r="M22" s="511"/>
      <c r="N22" s="511"/>
      <c r="O22" s="248">
        <v>4144943</v>
      </c>
      <c r="P22" s="248">
        <v>0</v>
      </c>
      <c r="Q22" s="34"/>
    </row>
    <row r="23" spans="1:17" ht="15" customHeight="1">
      <c r="A23" s="35"/>
      <c r="B23" s="38"/>
      <c r="C23" s="249"/>
      <c r="D23" s="510" t="s">
        <v>103</v>
      </c>
      <c r="E23" s="510"/>
      <c r="F23" s="510"/>
      <c r="G23" s="248">
        <v>83153020</v>
      </c>
      <c r="H23" s="248">
        <v>0</v>
      </c>
      <c r="I23" s="38"/>
      <c r="J23" s="38"/>
      <c r="K23" s="512" t="s">
        <v>179</v>
      </c>
      <c r="L23" s="512"/>
      <c r="M23" s="512"/>
      <c r="N23" s="512"/>
      <c r="O23" s="247">
        <f>O14-O19</f>
        <v>-290134114</v>
      </c>
      <c r="P23" s="247">
        <f>P14-P19</f>
        <v>-57663369</v>
      </c>
      <c r="Q23" s="34"/>
    </row>
    <row r="24" spans="1:17" ht="15" customHeight="1">
      <c r="A24" s="35"/>
      <c r="B24" s="38"/>
      <c r="C24" s="249"/>
      <c r="D24" s="510" t="s">
        <v>207</v>
      </c>
      <c r="E24" s="510"/>
      <c r="F24" s="510"/>
      <c r="G24" s="248">
        <v>55619029</v>
      </c>
      <c r="H24" s="248">
        <v>476736309</v>
      </c>
      <c r="I24" s="38"/>
      <c r="J24" s="38"/>
      <c r="Q24" s="34"/>
    </row>
    <row r="25" spans="1:17" ht="15" customHeight="1">
      <c r="A25" s="35"/>
      <c r="B25" s="38"/>
      <c r="C25" s="249"/>
      <c r="D25" s="510" t="s">
        <v>208</v>
      </c>
      <c r="E25" s="510"/>
      <c r="F25" s="176"/>
      <c r="G25" s="248">
        <v>248785446</v>
      </c>
      <c r="H25" s="248">
        <v>158173313</v>
      </c>
      <c r="I25" s="38"/>
      <c r="Q25" s="34"/>
    </row>
    <row r="26" spans="1:17" ht="15" customHeight="1">
      <c r="A26" s="35"/>
      <c r="B26" s="38"/>
      <c r="C26" s="367"/>
      <c r="D26" s="366"/>
      <c r="E26" s="366"/>
      <c r="F26" s="364"/>
      <c r="G26" s="248"/>
      <c r="H26" s="248"/>
      <c r="I26" s="38"/>
      <c r="J26" s="19"/>
      <c r="Q26" s="34"/>
    </row>
    <row r="27" spans="1:17" ht="15" customHeight="1">
      <c r="A27" s="35"/>
      <c r="B27" s="38"/>
      <c r="C27" s="36"/>
      <c r="D27" s="38" t="s">
        <v>18</v>
      </c>
      <c r="E27" s="36"/>
      <c r="F27" s="36"/>
      <c r="G27" s="248">
        <v>816000</v>
      </c>
      <c r="H27" s="248"/>
      <c r="I27" s="38"/>
      <c r="O27" s="19"/>
      <c r="P27" s="19"/>
      <c r="Q27" s="34"/>
    </row>
    <row r="28" spans="1:17" ht="15" customHeight="1">
      <c r="A28" s="35"/>
      <c r="B28" s="38"/>
      <c r="C28" s="36"/>
      <c r="D28" s="38" t="s">
        <v>417</v>
      </c>
      <c r="E28" s="36"/>
      <c r="F28" s="36"/>
      <c r="G28" s="248">
        <v>37041481</v>
      </c>
      <c r="H28" s="248">
        <v>6806526</v>
      </c>
      <c r="I28" s="38"/>
      <c r="J28" s="365"/>
      <c r="K28" s="365"/>
      <c r="L28" s="365"/>
      <c r="M28" s="365"/>
      <c r="N28" s="365"/>
      <c r="O28" s="19"/>
      <c r="P28" s="19"/>
      <c r="Q28" s="34"/>
    </row>
    <row r="29" spans="1:17" ht="15" customHeight="1">
      <c r="A29" s="35"/>
      <c r="B29" s="38"/>
      <c r="C29" s="36"/>
      <c r="D29" s="38" t="s">
        <v>24</v>
      </c>
      <c r="E29" s="36"/>
      <c r="F29" s="36"/>
      <c r="G29" s="248">
        <v>209757805</v>
      </c>
      <c r="H29" s="248">
        <v>0</v>
      </c>
      <c r="I29" s="38"/>
      <c r="J29" s="365"/>
      <c r="K29" s="365"/>
      <c r="L29" s="365"/>
      <c r="M29" s="365"/>
      <c r="N29" s="365"/>
      <c r="O29" s="19"/>
      <c r="P29" s="19"/>
      <c r="Q29" s="34"/>
    </row>
    <row r="30" spans="1:17" ht="15" customHeight="1">
      <c r="A30" s="35"/>
      <c r="B30" s="38"/>
      <c r="C30" s="36"/>
      <c r="D30" s="38" t="s">
        <v>419</v>
      </c>
      <c r="E30" s="36"/>
      <c r="F30" s="36"/>
      <c r="G30" s="248">
        <v>83269</v>
      </c>
      <c r="H30" s="248">
        <v>0</v>
      </c>
      <c r="I30" s="38"/>
      <c r="J30" s="365"/>
      <c r="K30" s="365"/>
      <c r="L30" s="365"/>
      <c r="M30" s="365"/>
      <c r="N30" s="365"/>
      <c r="O30" s="19"/>
      <c r="P30" s="19"/>
      <c r="Q30" s="34"/>
    </row>
    <row r="31" spans="1:17" ht="15" customHeight="1">
      <c r="A31" s="35"/>
      <c r="B31" s="38"/>
      <c r="C31" s="36"/>
      <c r="D31" s="38"/>
      <c r="E31" s="36"/>
      <c r="F31" s="36"/>
      <c r="G31" s="245"/>
      <c r="H31" s="245"/>
      <c r="I31" s="38"/>
      <c r="J31" s="365"/>
      <c r="K31" s="365"/>
      <c r="L31" s="365"/>
      <c r="M31" s="365"/>
      <c r="N31" s="365"/>
      <c r="O31" s="19"/>
      <c r="P31" s="19"/>
      <c r="Q31" s="34"/>
    </row>
    <row r="32" spans="1:17" ht="15" customHeight="1">
      <c r="A32" s="35"/>
      <c r="B32" s="38"/>
      <c r="C32" s="36"/>
      <c r="D32" s="510" t="s">
        <v>140</v>
      </c>
      <c r="E32" s="510"/>
      <c r="F32" s="510"/>
      <c r="G32" s="248">
        <v>286957215</v>
      </c>
      <c r="H32" s="248">
        <v>204795261</v>
      </c>
      <c r="I32" s="38"/>
      <c r="J32" s="365"/>
      <c r="K32" s="365"/>
      <c r="L32" s="365"/>
      <c r="M32" s="365"/>
      <c r="N32" s="365"/>
      <c r="O32" s="19"/>
      <c r="P32" s="19"/>
      <c r="Q32" s="34"/>
    </row>
    <row r="33" spans="1:17" ht="15" customHeight="1">
      <c r="A33" s="35"/>
      <c r="B33" s="38"/>
      <c r="C33" s="36"/>
      <c r="D33" s="38" t="s">
        <v>51</v>
      </c>
      <c r="E33" s="36"/>
      <c r="F33" s="36"/>
      <c r="G33" s="248">
        <v>21695737</v>
      </c>
      <c r="H33" s="248">
        <v>0</v>
      </c>
      <c r="I33" s="38"/>
      <c r="J33" s="365"/>
      <c r="K33" s="365"/>
      <c r="L33" s="365"/>
      <c r="M33" s="365"/>
      <c r="N33" s="365"/>
      <c r="O33" s="19"/>
      <c r="P33" s="19"/>
      <c r="Q33" s="34"/>
    </row>
    <row r="34" spans="1:17" ht="15" customHeight="1">
      <c r="A34" s="35"/>
      <c r="B34" s="38"/>
      <c r="C34" s="36"/>
      <c r="D34" s="38" t="s">
        <v>420</v>
      </c>
      <c r="E34" s="36"/>
      <c r="F34" s="36"/>
      <c r="G34" s="248">
        <v>0</v>
      </c>
      <c r="H34" s="248">
        <v>251654900</v>
      </c>
      <c r="I34" s="38"/>
      <c r="J34" s="365"/>
      <c r="K34" s="365"/>
      <c r="L34" s="365"/>
      <c r="M34" s="365"/>
      <c r="N34" s="365"/>
      <c r="O34" s="19"/>
      <c r="P34" s="19"/>
      <c r="Q34" s="34"/>
    </row>
    <row r="35" spans="1:17" ht="15" customHeight="1">
      <c r="A35" s="35"/>
      <c r="B35" s="38"/>
      <c r="C35" s="36"/>
      <c r="D35" s="38" t="s">
        <v>421</v>
      </c>
      <c r="E35" s="36"/>
      <c r="F35" s="36"/>
      <c r="G35" s="248">
        <v>204720486</v>
      </c>
      <c r="H35" s="248">
        <v>0</v>
      </c>
      <c r="I35" s="38"/>
      <c r="J35" s="365"/>
      <c r="K35" s="365"/>
      <c r="L35" s="365"/>
      <c r="M35" s="365"/>
      <c r="N35" s="365"/>
      <c r="O35" s="19"/>
      <c r="P35" s="19"/>
      <c r="Q35" s="34"/>
    </row>
    <row r="36" spans="1:17" ht="15" customHeight="1">
      <c r="A36" s="35"/>
      <c r="B36" s="38"/>
      <c r="C36" s="36"/>
      <c r="D36" s="38"/>
      <c r="E36" s="36"/>
      <c r="F36" s="36"/>
      <c r="G36" s="245"/>
      <c r="H36" s="245"/>
      <c r="I36" s="38"/>
      <c r="J36" s="512" t="s">
        <v>180</v>
      </c>
      <c r="K36" s="512"/>
      <c r="L36" s="512"/>
      <c r="M36" s="512"/>
      <c r="N36" s="512"/>
      <c r="O36" s="19"/>
      <c r="P36" s="19"/>
      <c r="Q36" s="34"/>
    </row>
    <row r="37" spans="1:17" ht="15" customHeight="1">
      <c r="A37" s="35"/>
      <c r="B37" s="38"/>
      <c r="C37" s="512" t="s">
        <v>68</v>
      </c>
      <c r="D37" s="512"/>
      <c r="E37" s="512"/>
      <c r="F37" s="512"/>
      <c r="G37" s="247">
        <f>SUM(G38:G64)</f>
        <v>887363999</v>
      </c>
      <c r="H37" s="247">
        <f>SUM(H38:H64)</f>
        <v>935769904</v>
      </c>
      <c r="I37" s="38"/>
      <c r="J37" s="38"/>
      <c r="K37" s="36"/>
      <c r="L37" s="38"/>
      <c r="M37" s="176"/>
      <c r="N37" s="176"/>
      <c r="O37" s="246"/>
      <c r="P37" s="246"/>
      <c r="Q37" s="34"/>
    </row>
    <row r="38" spans="1:17" ht="15" customHeight="1">
      <c r="A38" s="35"/>
      <c r="B38" s="38"/>
      <c r="C38" s="250"/>
      <c r="D38" s="510" t="s">
        <v>181</v>
      </c>
      <c r="E38" s="510"/>
      <c r="F38" s="510"/>
      <c r="G38" s="248">
        <v>246180811</v>
      </c>
      <c r="H38" s="248">
        <v>514105302</v>
      </c>
      <c r="I38" s="38"/>
      <c r="J38" s="38"/>
      <c r="K38" s="250" t="s">
        <v>67</v>
      </c>
      <c r="L38" s="250"/>
      <c r="M38" s="250"/>
      <c r="N38" s="250"/>
      <c r="O38" s="247">
        <f>O39+O42</f>
        <v>252394000</v>
      </c>
      <c r="P38" s="247">
        <f>P39+P42</f>
        <v>0</v>
      </c>
      <c r="Q38" s="34"/>
    </row>
    <row r="39" spans="1:17" ht="15" customHeight="1">
      <c r="A39" s="35"/>
      <c r="B39" s="38"/>
      <c r="C39" s="250"/>
      <c r="D39" s="510" t="s">
        <v>89</v>
      </c>
      <c r="E39" s="510"/>
      <c r="F39" s="510"/>
      <c r="G39" s="248">
        <v>-5641069</v>
      </c>
      <c r="H39" s="248">
        <v>23646159</v>
      </c>
      <c r="I39" s="38"/>
      <c r="J39" s="19"/>
      <c r="K39" s="19"/>
      <c r="L39" s="249" t="s">
        <v>182</v>
      </c>
      <c r="M39" s="249"/>
      <c r="N39" s="249"/>
      <c r="O39" s="248">
        <f>SUM(O40:O42)</f>
        <v>252394000</v>
      </c>
      <c r="P39" s="248">
        <f>SUM(P40:P42)</f>
        <v>0</v>
      </c>
      <c r="Q39" s="34"/>
    </row>
    <row r="40" spans="1:17" ht="15" customHeight="1">
      <c r="A40" s="35"/>
      <c r="B40" s="38"/>
      <c r="C40" s="250"/>
      <c r="D40" s="510" t="s">
        <v>91</v>
      </c>
      <c r="E40" s="510"/>
      <c r="F40" s="510"/>
      <c r="G40" s="248">
        <v>123214748</v>
      </c>
      <c r="H40" s="248">
        <v>115158552</v>
      </c>
      <c r="I40" s="38"/>
      <c r="J40" s="38"/>
      <c r="K40" s="250"/>
      <c r="L40" s="249" t="s">
        <v>183</v>
      </c>
      <c r="M40" s="249"/>
      <c r="N40" s="249"/>
      <c r="O40" s="248">
        <v>252394000</v>
      </c>
      <c r="P40" s="248">
        <v>0</v>
      </c>
      <c r="Q40" s="34"/>
    </row>
    <row r="41" spans="1:17" ht="15" customHeight="1">
      <c r="A41" s="35"/>
      <c r="B41" s="38"/>
      <c r="C41" s="365"/>
      <c r="D41" s="366" t="s">
        <v>415</v>
      </c>
      <c r="E41" s="366"/>
      <c r="F41" s="366"/>
      <c r="G41" s="248">
        <v>14916585</v>
      </c>
      <c r="H41" s="248">
        <v>23784801</v>
      </c>
      <c r="I41" s="38"/>
      <c r="J41" s="38"/>
      <c r="K41" s="365"/>
      <c r="L41" s="249" t="s">
        <v>185</v>
      </c>
      <c r="M41" s="249"/>
      <c r="N41" s="249"/>
      <c r="O41" s="248">
        <v>0</v>
      </c>
      <c r="P41" s="248">
        <v>0</v>
      </c>
      <c r="Q41" s="34"/>
    </row>
    <row r="42" spans="1:17" ht="15" customHeight="1">
      <c r="A42" s="35"/>
      <c r="B42" s="38"/>
      <c r="C42" s="365"/>
      <c r="D42" s="366"/>
      <c r="E42" s="366"/>
      <c r="F42" s="366"/>
      <c r="G42" s="248"/>
      <c r="H42" s="248"/>
      <c r="I42" s="38"/>
      <c r="J42" s="38"/>
      <c r="K42" s="365"/>
      <c r="L42" s="511" t="s">
        <v>213</v>
      </c>
      <c r="M42" s="511"/>
      <c r="N42" s="511"/>
      <c r="O42" s="248">
        <v>0</v>
      </c>
      <c r="P42" s="248">
        <v>0</v>
      </c>
      <c r="Q42" s="34"/>
    </row>
    <row r="43" spans="1:17" ht="15" customHeight="1">
      <c r="A43" s="35"/>
      <c r="B43" s="38"/>
      <c r="C43" s="365"/>
      <c r="D43" s="366" t="s">
        <v>18</v>
      </c>
      <c r="E43" s="366"/>
      <c r="F43" s="366"/>
      <c r="G43" s="248"/>
      <c r="H43" s="248">
        <v>816000</v>
      </c>
      <c r="I43" s="38"/>
      <c r="J43" s="38"/>
      <c r="K43" s="365"/>
      <c r="Q43" s="34"/>
    </row>
    <row r="44" spans="1:17" ht="15" customHeight="1">
      <c r="A44" s="35"/>
      <c r="B44" s="38"/>
      <c r="C44" s="365"/>
      <c r="D44" s="510" t="s">
        <v>416</v>
      </c>
      <c r="E44" s="510"/>
      <c r="F44" s="366"/>
      <c r="G44" s="248">
        <v>0</v>
      </c>
      <c r="H44" s="248">
        <v>0</v>
      </c>
      <c r="I44" s="38"/>
      <c r="J44" s="38"/>
      <c r="K44" s="365"/>
      <c r="Q44" s="34"/>
    </row>
    <row r="45" spans="1:17" ht="15" customHeight="1">
      <c r="A45" s="35"/>
      <c r="B45" s="38"/>
      <c r="C45" s="36"/>
      <c r="D45" s="38" t="s">
        <v>44</v>
      </c>
      <c r="E45" s="36"/>
      <c r="F45" s="36"/>
      <c r="G45" s="248">
        <v>6281206</v>
      </c>
      <c r="H45" s="248">
        <v>2731000</v>
      </c>
      <c r="I45" s="38"/>
      <c r="J45" s="38"/>
      <c r="K45" s="250"/>
      <c r="Q45" s="34"/>
    </row>
    <row r="46" spans="1:17" ht="15" customHeight="1">
      <c r="A46" s="35"/>
      <c r="B46" s="38"/>
      <c r="C46" s="36"/>
      <c r="D46" s="38" t="s">
        <v>11</v>
      </c>
      <c r="E46" s="36"/>
      <c r="F46" s="36"/>
      <c r="G46" s="248">
        <v>100873906</v>
      </c>
      <c r="H46" s="248">
        <v>20257404</v>
      </c>
      <c r="I46" s="38"/>
      <c r="J46" s="38"/>
      <c r="K46" s="365"/>
      <c r="L46" s="367"/>
      <c r="M46" s="367"/>
      <c r="N46" s="367"/>
      <c r="O46" s="248"/>
      <c r="P46" s="248"/>
      <c r="Q46" s="34"/>
    </row>
    <row r="47" spans="1:17" ht="15" customHeight="1">
      <c r="A47" s="35"/>
      <c r="B47" s="38"/>
      <c r="C47" s="36"/>
      <c r="D47" s="38" t="s">
        <v>418</v>
      </c>
      <c r="E47" s="36"/>
      <c r="F47" s="36"/>
      <c r="G47" s="248">
        <v>80277</v>
      </c>
      <c r="H47" s="248">
        <v>269</v>
      </c>
      <c r="I47" s="38"/>
      <c r="J47" s="38"/>
      <c r="K47" s="365"/>
      <c r="L47" s="367"/>
      <c r="M47" s="367"/>
      <c r="N47" s="367"/>
      <c r="O47" s="248"/>
      <c r="P47" s="248"/>
      <c r="Q47" s="34"/>
    </row>
    <row r="48" spans="1:17" ht="15" customHeight="1">
      <c r="A48" s="35"/>
      <c r="B48" s="38"/>
      <c r="C48" s="250"/>
      <c r="D48" s="510" t="s">
        <v>95</v>
      </c>
      <c r="E48" s="510"/>
      <c r="F48" s="510"/>
      <c r="G48" s="248">
        <v>0</v>
      </c>
      <c r="H48" s="248">
        <v>0</v>
      </c>
      <c r="I48" s="38"/>
      <c r="J48" s="38"/>
      <c r="K48" s="250"/>
      <c r="Q48" s="34"/>
    </row>
    <row r="49" spans="1:17" ht="15" customHeight="1">
      <c r="A49" s="35"/>
      <c r="B49" s="38"/>
      <c r="C49" s="250"/>
      <c r="D49" s="510" t="s">
        <v>184</v>
      </c>
      <c r="E49" s="510"/>
      <c r="F49" s="510"/>
      <c r="G49" s="248">
        <v>0</v>
      </c>
      <c r="H49" s="248">
        <v>0</v>
      </c>
      <c r="I49" s="38"/>
      <c r="J49" s="38"/>
      <c r="K49" s="245"/>
      <c r="Q49" s="34"/>
    </row>
    <row r="50" spans="1:17" ht="15" customHeight="1">
      <c r="A50" s="35"/>
      <c r="B50" s="38"/>
      <c r="C50" s="250"/>
      <c r="D50" s="510" t="s">
        <v>186</v>
      </c>
      <c r="E50" s="510"/>
      <c r="F50" s="510"/>
      <c r="G50" s="248">
        <v>0</v>
      </c>
      <c r="H50" s="248">
        <v>0</v>
      </c>
      <c r="I50" s="38"/>
      <c r="J50" s="38"/>
      <c r="K50" s="250" t="s">
        <v>68</v>
      </c>
      <c r="L50" s="250"/>
      <c r="M50" s="250"/>
      <c r="N50" s="250"/>
      <c r="O50" s="247">
        <f>O51+O54</f>
        <v>0</v>
      </c>
      <c r="P50" s="247">
        <f>P51+P54</f>
        <v>0</v>
      </c>
      <c r="Q50" s="34"/>
    </row>
    <row r="51" spans="1:17" ht="15" customHeight="1">
      <c r="A51" s="35"/>
      <c r="B51" s="38"/>
      <c r="C51" s="250"/>
      <c r="D51" s="510" t="s">
        <v>100</v>
      </c>
      <c r="E51" s="510"/>
      <c r="F51" s="510"/>
      <c r="G51" s="248">
        <v>0</v>
      </c>
      <c r="H51" s="248">
        <v>0</v>
      </c>
      <c r="I51" s="38"/>
      <c r="J51" s="38"/>
      <c r="K51" s="19"/>
      <c r="L51" s="249" t="s">
        <v>187</v>
      </c>
      <c r="M51" s="249"/>
      <c r="N51" s="249"/>
      <c r="O51" s="248">
        <f>SUM(O52:O53)</f>
        <v>0</v>
      </c>
      <c r="P51" s="248">
        <f>SUM(P52:P53)</f>
        <v>0</v>
      </c>
      <c r="Q51" s="34"/>
    </row>
    <row r="52" spans="1:17" ht="15" customHeight="1">
      <c r="A52" s="35"/>
      <c r="B52" s="38"/>
      <c r="C52" s="250"/>
      <c r="D52" s="510" t="s">
        <v>102</v>
      </c>
      <c r="E52" s="510"/>
      <c r="F52" s="510"/>
      <c r="G52" s="248">
        <v>0</v>
      </c>
      <c r="H52" s="248">
        <v>0</v>
      </c>
      <c r="I52" s="38"/>
      <c r="J52" s="38"/>
      <c r="K52" s="250"/>
      <c r="L52" s="249" t="s">
        <v>183</v>
      </c>
      <c r="M52" s="249"/>
      <c r="N52" s="249"/>
      <c r="O52" s="248">
        <v>0</v>
      </c>
      <c r="P52" s="248">
        <v>0</v>
      </c>
      <c r="Q52" s="34"/>
    </row>
    <row r="53" spans="1:17" ht="15" customHeight="1">
      <c r="A53" s="35"/>
      <c r="B53" s="38"/>
      <c r="C53" s="250"/>
      <c r="D53" s="510" t="s">
        <v>104</v>
      </c>
      <c r="E53" s="510"/>
      <c r="F53" s="510"/>
      <c r="G53" s="248">
        <v>0</v>
      </c>
      <c r="H53" s="248">
        <v>0</v>
      </c>
      <c r="I53" s="38"/>
      <c r="J53" s="19"/>
      <c r="K53" s="250"/>
      <c r="L53" s="249" t="s">
        <v>185</v>
      </c>
      <c r="M53" s="249"/>
      <c r="N53" s="249"/>
      <c r="O53" s="248">
        <v>0</v>
      </c>
      <c r="P53" s="248">
        <v>0</v>
      </c>
      <c r="Q53" s="34"/>
    </row>
    <row r="54" spans="1:17" ht="15" customHeight="1">
      <c r="A54" s="35"/>
      <c r="B54" s="38"/>
      <c r="C54" s="250"/>
      <c r="D54" s="510" t="s">
        <v>105</v>
      </c>
      <c r="E54" s="510"/>
      <c r="F54" s="510"/>
      <c r="G54" s="248">
        <v>0</v>
      </c>
      <c r="H54" s="248">
        <v>0</v>
      </c>
      <c r="I54" s="38"/>
      <c r="J54" s="38"/>
      <c r="K54" s="250"/>
      <c r="L54" s="511" t="s">
        <v>212</v>
      </c>
      <c r="M54" s="511"/>
      <c r="N54" s="511"/>
      <c r="O54" s="248">
        <v>0</v>
      </c>
      <c r="P54" s="248">
        <v>0</v>
      </c>
      <c r="Q54" s="34"/>
    </row>
    <row r="55" spans="1:17" ht="15" customHeight="1">
      <c r="A55" s="35"/>
      <c r="B55" s="38"/>
      <c r="C55" s="250"/>
      <c r="D55" s="510" t="s">
        <v>106</v>
      </c>
      <c r="E55" s="510"/>
      <c r="F55" s="510"/>
      <c r="G55" s="248">
        <v>0</v>
      </c>
      <c r="H55" s="248">
        <v>0</v>
      </c>
      <c r="I55" s="38"/>
      <c r="J55" s="38"/>
      <c r="K55" s="245"/>
      <c r="Q55" s="34"/>
    </row>
    <row r="56" spans="1:17" ht="15" customHeight="1">
      <c r="A56" s="35"/>
      <c r="B56" s="38"/>
      <c r="C56" s="250"/>
      <c r="D56" s="510" t="s">
        <v>108</v>
      </c>
      <c r="E56" s="510"/>
      <c r="F56" s="510"/>
      <c r="G56" s="248">
        <v>0</v>
      </c>
      <c r="H56" s="248">
        <v>0</v>
      </c>
      <c r="I56" s="38"/>
      <c r="J56" s="38"/>
      <c r="K56" s="512" t="s">
        <v>189</v>
      </c>
      <c r="L56" s="512"/>
      <c r="M56" s="512"/>
      <c r="N56" s="512"/>
      <c r="O56" s="247">
        <f>O38-O50</f>
        <v>252394000</v>
      </c>
      <c r="P56" s="247">
        <f>P38-P50</f>
        <v>0</v>
      </c>
      <c r="Q56" s="34"/>
    </row>
    <row r="57" spans="1:17" ht="15" customHeight="1">
      <c r="A57" s="35"/>
      <c r="B57" s="38"/>
      <c r="C57" s="365"/>
      <c r="D57" s="20"/>
      <c r="E57" s="20"/>
      <c r="F57" s="20"/>
      <c r="G57" s="248"/>
      <c r="H57" s="248"/>
      <c r="I57" s="38"/>
      <c r="Q57" s="34"/>
    </row>
    <row r="58" spans="1:17" ht="15" customHeight="1">
      <c r="A58" s="35"/>
      <c r="B58" s="38"/>
      <c r="C58" s="365"/>
      <c r="D58" s="38" t="s">
        <v>51</v>
      </c>
      <c r="E58" s="36"/>
      <c r="F58" s="36"/>
      <c r="G58" s="248">
        <v>0</v>
      </c>
      <c r="H58" s="248">
        <v>207114102</v>
      </c>
      <c r="I58" s="38"/>
      <c r="J58" s="513" t="s">
        <v>191</v>
      </c>
      <c r="K58" s="513"/>
      <c r="L58" s="513"/>
      <c r="M58" s="513"/>
      <c r="N58" s="513"/>
      <c r="O58" s="253">
        <f>G66+O23+O56</f>
        <v>182613025</v>
      </c>
      <c r="P58" s="253">
        <f>H66+P23+P56</f>
        <v>36385228</v>
      </c>
      <c r="Q58" s="34"/>
    </row>
    <row r="59" spans="1:17" ht="15" customHeight="1">
      <c r="A59" s="35"/>
      <c r="B59" s="38"/>
      <c r="C59" s="250"/>
      <c r="D59" s="510" t="s">
        <v>188</v>
      </c>
      <c r="E59" s="510"/>
      <c r="F59" s="510"/>
      <c r="G59" s="248">
        <v>0</v>
      </c>
      <c r="H59" s="248">
        <v>0</v>
      </c>
      <c r="I59" s="38"/>
      <c r="Q59" s="34"/>
    </row>
    <row r="60" spans="1:17" ht="15" customHeight="1">
      <c r="A60" s="35"/>
      <c r="B60" s="38"/>
      <c r="C60" s="250"/>
      <c r="D60" s="510" t="s">
        <v>115</v>
      </c>
      <c r="E60" s="510"/>
      <c r="F60" s="510"/>
      <c r="G60" s="248">
        <v>0</v>
      </c>
      <c r="H60" s="248">
        <v>0</v>
      </c>
      <c r="I60" s="38"/>
      <c r="Q60" s="34"/>
    </row>
    <row r="61" spans="1:17" ht="15" customHeight="1">
      <c r="A61" s="35"/>
      <c r="B61" s="38"/>
      <c r="C61" s="250"/>
      <c r="D61" s="510" t="s">
        <v>209</v>
      </c>
      <c r="E61" s="510"/>
      <c r="F61" s="510"/>
      <c r="G61" s="248">
        <v>0</v>
      </c>
      <c r="H61" s="248">
        <v>0</v>
      </c>
      <c r="I61" s="38"/>
      <c r="Q61" s="34"/>
    </row>
    <row r="62" spans="1:17" ht="15" customHeight="1">
      <c r="A62" s="35"/>
      <c r="B62" s="38"/>
      <c r="C62" s="365"/>
      <c r="D62" s="366"/>
      <c r="E62" s="366"/>
      <c r="F62" s="366"/>
      <c r="G62" s="248"/>
      <c r="H62" s="248"/>
      <c r="I62" s="38"/>
      <c r="Q62" s="34"/>
    </row>
    <row r="63" spans="1:17" ht="15" customHeight="1">
      <c r="A63" s="35"/>
      <c r="B63" s="38"/>
      <c r="C63" s="365"/>
      <c r="D63" s="366" t="s">
        <v>420</v>
      </c>
      <c r="E63" s="366"/>
      <c r="F63" s="366"/>
      <c r="G63" s="248">
        <v>303058554</v>
      </c>
      <c r="H63" s="248">
        <v>0</v>
      </c>
      <c r="I63" s="38"/>
      <c r="Q63" s="34"/>
    </row>
    <row r="64" spans="1:17" ht="15" customHeight="1">
      <c r="A64" s="35"/>
      <c r="B64" s="38"/>
      <c r="C64" s="365"/>
      <c r="D64" s="515" t="s">
        <v>422</v>
      </c>
      <c r="E64" s="515"/>
      <c r="F64" s="366"/>
      <c r="G64" s="248">
        <v>98398981</v>
      </c>
      <c r="H64" s="248">
        <v>28156315</v>
      </c>
      <c r="I64" s="38"/>
      <c r="Q64" s="34"/>
    </row>
    <row r="65" spans="1:18" ht="12.75">
      <c r="A65" s="35"/>
      <c r="B65" s="38"/>
      <c r="C65" s="36"/>
      <c r="D65" s="38"/>
      <c r="E65" s="36"/>
      <c r="F65" s="36"/>
      <c r="G65" s="245"/>
      <c r="H65" s="245"/>
      <c r="I65" s="38"/>
      <c r="J65" s="513" t="s">
        <v>201</v>
      </c>
      <c r="K65" s="513"/>
      <c r="L65" s="513"/>
      <c r="M65" s="513"/>
      <c r="N65" s="513"/>
      <c r="O65" s="253">
        <f>+P66</f>
        <v>339895000</v>
      </c>
      <c r="P65" s="253">
        <f>246425626+57084146</f>
        <v>303509772</v>
      </c>
      <c r="Q65" s="34"/>
    </row>
    <row r="66" spans="1:18" s="255" customFormat="1" ht="12.75">
      <c r="A66" s="251"/>
      <c r="B66" s="252"/>
      <c r="C66" s="512" t="s">
        <v>190</v>
      </c>
      <c r="D66" s="512"/>
      <c r="E66" s="512"/>
      <c r="F66" s="512"/>
      <c r="G66" s="253">
        <f>G14-G37</f>
        <v>220353139</v>
      </c>
      <c r="H66" s="253">
        <f>H14-H37</f>
        <v>94048597</v>
      </c>
      <c r="I66" s="252"/>
      <c r="J66" s="513" t="s">
        <v>202</v>
      </c>
      <c r="K66" s="513"/>
      <c r="L66" s="513"/>
      <c r="M66" s="513"/>
      <c r="N66" s="513"/>
      <c r="O66" s="253">
        <f>+O65+O58</f>
        <v>522508025</v>
      </c>
      <c r="P66" s="253">
        <f>+P58+P65</f>
        <v>339895000</v>
      </c>
      <c r="Q66" s="254"/>
    </row>
    <row r="67" spans="1:18" s="255" customFormat="1" ht="12.75">
      <c r="A67" s="251"/>
      <c r="B67" s="252"/>
      <c r="C67" s="250"/>
      <c r="D67" s="250"/>
      <c r="E67" s="250"/>
      <c r="F67" s="250"/>
      <c r="G67" s="253"/>
      <c r="H67" s="253"/>
      <c r="I67" s="252"/>
      <c r="J67" s="509"/>
      <c r="K67" s="509"/>
      <c r="L67" s="509"/>
      <c r="M67" s="509"/>
      <c r="N67" s="509"/>
      <c r="O67" s="416"/>
      <c r="P67" s="416"/>
      <c r="Q67" s="254"/>
    </row>
    <row r="68" spans="1:18" ht="14.25" customHeight="1">
      <c r="A68" s="85"/>
      <c r="B68" s="49"/>
      <c r="C68" s="256"/>
      <c r="D68" s="256"/>
      <c r="E68" s="256"/>
      <c r="F68" s="256"/>
      <c r="G68" s="257"/>
      <c r="H68" s="257"/>
      <c r="I68" s="49"/>
      <c r="J68" s="48"/>
      <c r="K68" s="48"/>
      <c r="L68" s="48"/>
      <c r="M68" s="48"/>
      <c r="N68" s="48"/>
      <c r="O68" s="48"/>
      <c r="P68" s="48"/>
      <c r="Q68" s="51"/>
    </row>
    <row r="69" spans="1:18" ht="14.25" customHeight="1">
      <c r="A69" s="38"/>
      <c r="I69" s="38"/>
      <c r="J69" s="38"/>
      <c r="K69" s="245"/>
      <c r="L69" s="245"/>
      <c r="M69" s="245"/>
      <c r="N69" s="245"/>
      <c r="O69" s="246"/>
      <c r="P69" s="246"/>
      <c r="Q69" s="19"/>
    </row>
    <row r="70" spans="1:18" ht="6" customHeight="1">
      <c r="A70" s="38"/>
      <c r="I70" s="38"/>
      <c r="J70" s="19"/>
      <c r="K70" s="19"/>
      <c r="L70" s="19"/>
      <c r="M70" s="19"/>
      <c r="N70" s="19"/>
      <c r="O70" s="19"/>
      <c r="P70" s="19"/>
      <c r="Q70" s="19"/>
    </row>
    <row r="71" spans="1:18" ht="15" customHeight="1">
      <c r="A71" s="19"/>
      <c r="B71" s="57" t="s">
        <v>78</v>
      </c>
      <c r="C71" s="57"/>
      <c r="D71" s="57"/>
      <c r="E71" s="57"/>
      <c r="F71" s="57"/>
      <c r="G71" s="57"/>
      <c r="H71" s="57"/>
      <c r="I71" s="57"/>
      <c r="J71" s="57"/>
      <c r="K71" s="19"/>
      <c r="L71" s="19"/>
      <c r="M71" s="19"/>
      <c r="N71" s="19"/>
      <c r="O71" s="260" t="str">
        <f>IF(O65=ESF!E18," ","ERROR SALDO FINAL 2013")</f>
        <v xml:space="preserve"> </v>
      </c>
      <c r="P71" s="371"/>
      <c r="Q71" s="19"/>
      <c r="R71" s="372"/>
    </row>
    <row r="72" spans="1:18" ht="22.5" customHeight="1">
      <c r="A72" s="19"/>
      <c r="B72" s="57"/>
      <c r="C72" s="58"/>
      <c r="D72" s="59"/>
      <c r="E72" s="59"/>
      <c r="F72" s="19"/>
      <c r="G72" s="60"/>
      <c r="H72" s="58"/>
      <c r="I72" s="59"/>
      <c r="J72" s="59"/>
      <c r="K72" s="19"/>
      <c r="L72" s="19"/>
      <c r="M72" s="19"/>
      <c r="N72" s="19"/>
      <c r="O72" s="260" t="str">
        <f>IF(O66=ESF!D18," ","ERROR SALDO FINAL 2014")</f>
        <v xml:space="preserve"> </v>
      </c>
      <c r="P72" s="370"/>
      <c r="Q72" s="19"/>
      <c r="R72" s="363"/>
    </row>
    <row r="73" spans="1:18" ht="29.25" customHeight="1">
      <c r="A73" s="19"/>
      <c r="B73" s="57"/>
      <c r="C73" s="58"/>
      <c r="D73" s="514"/>
      <c r="E73" s="514"/>
      <c r="F73" s="514"/>
      <c r="G73" s="514"/>
      <c r="H73" s="58"/>
      <c r="I73" s="59"/>
      <c r="J73" s="59"/>
      <c r="K73" s="19"/>
      <c r="L73" s="477"/>
      <c r="M73" s="477"/>
      <c r="N73" s="477"/>
      <c r="O73" s="477"/>
      <c r="Q73" s="19"/>
    </row>
    <row r="74" spans="1:18" ht="14.1" customHeight="1">
      <c r="A74" s="19"/>
      <c r="B74" s="64"/>
      <c r="C74" s="19"/>
      <c r="D74" s="453" t="s">
        <v>409</v>
      </c>
      <c r="E74" s="453"/>
      <c r="F74" s="453"/>
      <c r="G74" s="453"/>
      <c r="H74" s="19"/>
      <c r="I74" s="43"/>
      <c r="J74" s="19"/>
      <c r="K74" s="21"/>
      <c r="L74" s="453" t="s">
        <v>411</v>
      </c>
      <c r="M74" s="453"/>
      <c r="N74" s="453"/>
      <c r="O74" s="453"/>
      <c r="P74" s="19"/>
      <c r="Q74" s="19"/>
    </row>
    <row r="75" spans="1:18" ht="14.1" customHeight="1">
      <c r="A75" s="19"/>
      <c r="B75" s="65"/>
      <c r="C75" s="19"/>
      <c r="D75" s="452" t="s">
        <v>410</v>
      </c>
      <c r="E75" s="452"/>
      <c r="F75" s="452"/>
      <c r="G75" s="452"/>
      <c r="H75" s="19"/>
      <c r="I75" s="43"/>
      <c r="J75" s="19"/>
      <c r="L75" s="452" t="s">
        <v>412</v>
      </c>
      <c r="M75" s="452"/>
      <c r="N75" s="452"/>
      <c r="O75" s="452"/>
      <c r="P75" s="19"/>
      <c r="Q75" s="19"/>
    </row>
  </sheetData>
  <sheetProtection formatCells="0" selectLockedCells="1"/>
  <mergeCells count="63">
    <mergeCell ref="D44:E44"/>
    <mergeCell ref="D64:E64"/>
    <mergeCell ref="E1:O1"/>
    <mergeCell ref="E2:O2"/>
    <mergeCell ref="E3:O3"/>
    <mergeCell ref="E4:O4"/>
    <mergeCell ref="B6:D6"/>
    <mergeCell ref="E6:P6"/>
    <mergeCell ref="B9:E9"/>
    <mergeCell ref="J9:M9"/>
    <mergeCell ref="B12:F12"/>
    <mergeCell ref="J12:N12"/>
    <mergeCell ref="C14:F14"/>
    <mergeCell ref="K14:N14"/>
    <mergeCell ref="D20:F20"/>
    <mergeCell ref="L17:N17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D22:F22"/>
    <mergeCell ref="L42:N42"/>
    <mergeCell ref="J36:N36"/>
    <mergeCell ref="C37:F37"/>
    <mergeCell ref="D38:F38"/>
    <mergeCell ref="D39:F39"/>
    <mergeCell ref="D40:F40"/>
    <mergeCell ref="D74:G74"/>
    <mergeCell ref="L74:O74"/>
    <mergeCell ref="D75:G75"/>
    <mergeCell ref="L75:O75"/>
    <mergeCell ref="D32:F32"/>
    <mergeCell ref="D60:F60"/>
    <mergeCell ref="D61:F61"/>
    <mergeCell ref="C66:F66"/>
    <mergeCell ref="J58:N58"/>
    <mergeCell ref="J65:N65"/>
    <mergeCell ref="J66:N66"/>
    <mergeCell ref="D73:G73"/>
    <mergeCell ref="L73:O73"/>
    <mergeCell ref="K56:N56"/>
    <mergeCell ref="D55:F55"/>
    <mergeCell ref="D56:F56"/>
    <mergeCell ref="J67:N67"/>
    <mergeCell ref="D48:F48"/>
    <mergeCell ref="D49:F49"/>
    <mergeCell ref="D50:F50"/>
    <mergeCell ref="D59:F59"/>
    <mergeCell ref="L54:N54"/>
    <mergeCell ref="D51:F51"/>
    <mergeCell ref="D52:F52"/>
    <mergeCell ref="D53:F53"/>
    <mergeCell ref="D54:F5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opLeftCell="A31" workbookViewId="0">
      <selection activeCell="J61" sqref="B2:J61"/>
    </sheetView>
  </sheetViews>
  <sheetFormatPr baseColWidth="10" defaultRowHeight="11.25"/>
  <cols>
    <col min="1" max="1" width="1.140625" style="261" customWidth="1"/>
    <col min="2" max="3" width="3.7109375" style="262" customWidth="1"/>
    <col min="4" max="4" width="46.42578125" style="262" customWidth="1"/>
    <col min="5" max="10" width="15.7109375" style="262" customWidth="1"/>
    <col min="11" max="11" width="2" style="261" customWidth="1"/>
    <col min="12" max="12" width="11.42578125" style="262"/>
    <col min="13" max="13" width="14.140625" style="262" bestFit="1" customWidth="1"/>
    <col min="14" max="14" width="12" style="262" bestFit="1" customWidth="1"/>
    <col min="15" max="16384" width="11.42578125" style="262"/>
  </cols>
  <sheetData>
    <row r="1" spans="1:13" s="261" customFormat="1"/>
    <row r="2" spans="1:13">
      <c r="B2" s="517" t="s">
        <v>193</v>
      </c>
      <c r="C2" s="518"/>
      <c r="D2" s="518"/>
      <c r="E2" s="518"/>
      <c r="F2" s="518"/>
      <c r="G2" s="518"/>
      <c r="H2" s="518"/>
      <c r="I2" s="518"/>
      <c r="J2" s="519"/>
      <c r="K2" s="262"/>
    </row>
    <row r="3" spans="1:13">
      <c r="B3" s="517" t="s">
        <v>407</v>
      </c>
      <c r="C3" s="518"/>
      <c r="D3" s="518"/>
      <c r="E3" s="518"/>
      <c r="F3" s="518"/>
      <c r="G3" s="518"/>
      <c r="H3" s="518"/>
      <c r="I3" s="518"/>
      <c r="J3" s="519"/>
      <c r="K3" s="262"/>
    </row>
    <row r="4" spans="1:13">
      <c r="B4" s="520" t="s">
        <v>214</v>
      </c>
      <c r="C4" s="521"/>
      <c r="D4" s="521"/>
      <c r="E4" s="521"/>
      <c r="F4" s="521"/>
      <c r="G4" s="521"/>
      <c r="H4" s="521"/>
      <c r="I4" s="521"/>
      <c r="J4" s="522"/>
      <c r="K4" s="262"/>
    </row>
    <row r="5" spans="1:13">
      <c r="B5" s="523" t="s">
        <v>215</v>
      </c>
      <c r="C5" s="524"/>
      <c r="D5" s="524"/>
      <c r="E5" s="524"/>
      <c r="F5" s="524"/>
      <c r="G5" s="524"/>
      <c r="H5" s="524"/>
      <c r="I5" s="524"/>
      <c r="J5" s="525"/>
      <c r="K5" s="262"/>
    </row>
    <row r="6" spans="1:13" s="261" customFormat="1">
      <c r="A6" s="263"/>
      <c r="B6" s="263"/>
      <c r="C6" s="263"/>
      <c r="D6" s="263"/>
      <c r="F6" s="264"/>
      <c r="G6" s="264"/>
      <c r="H6" s="264"/>
      <c r="I6" s="264"/>
      <c r="J6" s="264"/>
      <c r="K6" s="262"/>
      <c r="L6" s="262"/>
      <c r="M6" s="262"/>
    </row>
    <row r="7" spans="1:13" ht="12" customHeight="1">
      <c r="A7" s="265"/>
      <c r="B7" s="526" t="s">
        <v>216</v>
      </c>
      <c r="C7" s="526"/>
      <c r="D7" s="526"/>
      <c r="E7" s="526" t="s">
        <v>217</v>
      </c>
      <c r="F7" s="526"/>
      <c r="G7" s="526"/>
      <c r="H7" s="526"/>
      <c r="I7" s="526"/>
      <c r="J7" s="527" t="s">
        <v>218</v>
      </c>
    </row>
    <row r="8" spans="1:13" ht="22.5">
      <c r="A8" s="263"/>
      <c r="B8" s="526"/>
      <c r="C8" s="526"/>
      <c r="D8" s="526"/>
      <c r="E8" s="293" t="s">
        <v>219</v>
      </c>
      <c r="F8" s="294" t="s">
        <v>220</v>
      </c>
      <c r="G8" s="293" t="s">
        <v>221</v>
      </c>
      <c r="H8" s="293" t="s">
        <v>222</v>
      </c>
      <c r="I8" s="293" t="s">
        <v>223</v>
      </c>
      <c r="J8" s="527"/>
    </row>
    <row r="9" spans="1:13" ht="12" customHeight="1">
      <c r="A9" s="263"/>
      <c r="B9" s="526"/>
      <c r="C9" s="526"/>
      <c r="D9" s="526"/>
      <c r="E9" s="293" t="s">
        <v>224</v>
      </c>
      <c r="F9" s="293" t="s">
        <v>225</v>
      </c>
      <c r="G9" s="293" t="s">
        <v>226</v>
      </c>
      <c r="H9" s="293" t="s">
        <v>227</v>
      </c>
      <c r="I9" s="293" t="s">
        <v>228</v>
      </c>
      <c r="J9" s="293" t="s">
        <v>241</v>
      </c>
    </row>
    <row r="10" spans="1:13" ht="12" customHeight="1">
      <c r="A10" s="266"/>
      <c r="B10" s="267"/>
      <c r="C10" s="268"/>
      <c r="D10" s="269"/>
      <c r="E10" s="270"/>
      <c r="F10" s="271"/>
      <c r="G10" s="271"/>
      <c r="H10" s="271"/>
      <c r="I10" s="271"/>
      <c r="J10" s="271"/>
    </row>
    <row r="11" spans="1:13" ht="12" customHeight="1">
      <c r="A11" s="266"/>
      <c r="B11" s="528" t="s">
        <v>86</v>
      </c>
      <c r="C11" s="529"/>
      <c r="D11" s="530"/>
      <c r="E11" s="284">
        <v>0</v>
      </c>
      <c r="F11" s="284">
        <v>0</v>
      </c>
      <c r="G11" s="284">
        <f>+E11+F11</f>
        <v>0</v>
      </c>
      <c r="H11" s="284">
        <f>+F11+G11</f>
        <v>0</v>
      </c>
      <c r="I11" s="284">
        <f>+G11+H11</f>
        <v>0</v>
      </c>
      <c r="J11" s="284">
        <f>+I11-E11</f>
        <v>0</v>
      </c>
    </row>
    <row r="12" spans="1:13" ht="12" customHeight="1">
      <c r="A12" s="266"/>
      <c r="B12" s="528" t="s">
        <v>206</v>
      </c>
      <c r="C12" s="529"/>
      <c r="D12" s="530"/>
      <c r="E12" s="374">
        <v>0</v>
      </c>
      <c r="F12" s="374">
        <v>0</v>
      </c>
      <c r="G12" s="374">
        <f t="shared" ref="G12:I24" si="0">+E12+F12</f>
        <v>0</v>
      </c>
      <c r="H12" s="374">
        <f t="shared" si="0"/>
        <v>0</v>
      </c>
      <c r="I12" s="374">
        <f t="shared" si="0"/>
        <v>0</v>
      </c>
      <c r="J12" s="374">
        <f t="shared" ref="J12:J24" si="1">+I12-E12</f>
        <v>0</v>
      </c>
    </row>
    <row r="13" spans="1:13" ht="12" customHeight="1">
      <c r="A13" s="266"/>
      <c r="B13" s="528" t="s">
        <v>90</v>
      </c>
      <c r="C13" s="529"/>
      <c r="D13" s="530"/>
      <c r="E13" s="374">
        <v>0</v>
      </c>
      <c r="F13" s="374">
        <v>0</v>
      </c>
      <c r="G13" s="374">
        <f t="shared" si="0"/>
        <v>0</v>
      </c>
      <c r="H13" s="374">
        <f t="shared" si="0"/>
        <v>0</v>
      </c>
      <c r="I13" s="374">
        <f t="shared" si="0"/>
        <v>0</v>
      </c>
      <c r="J13" s="374">
        <f t="shared" si="1"/>
        <v>0</v>
      </c>
    </row>
    <row r="14" spans="1:13" ht="12" customHeight="1">
      <c r="A14" s="266"/>
      <c r="B14" s="528" t="s">
        <v>92</v>
      </c>
      <c r="C14" s="529"/>
      <c r="D14" s="530"/>
      <c r="E14" s="374">
        <v>0</v>
      </c>
      <c r="F14" s="374">
        <v>0</v>
      </c>
      <c r="G14" s="374">
        <f t="shared" si="0"/>
        <v>0</v>
      </c>
      <c r="H14" s="374">
        <f t="shared" si="0"/>
        <v>0</v>
      </c>
      <c r="I14" s="374">
        <f t="shared" si="0"/>
        <v>0</v>
      </c>
      <c r="J14" s="374">
        <f t="shared" si="1"/>
        <v>0</v>
      </c>
    </row>
    <row r="15" spans="1:13" ht="12" customHeight="1">
      <c r="A15" s="266"/>
      <c r="B15" s="528" t="s">
        <v>229</v>
      </c>
      <c r="C15" s="529"/>
      <c r="D15" s="530"/>
      <c r="E15" s="374">
        <v>0</v>
      </c>
      <c r="F15" s="374">
        <f>+F16+F17</f>
        <v>0</v>
      </c>
      <c r="G15" s="374">
        <f>+G16+G17</f>
        <v>0</v>
      </c>
      <c r="H15" s="374">
        <f>+H16+H17</f>
        <v>0</v>
      </c>
      <c r="I15" s="374">
        <f>+I16+I17</f>
        <v>0</v>
      </c>
      <c r="J15" s="374">
        <f t="shared" si="1"/>
        <v>0</v>
      </c>
    </row>
    <row r="16" spans="1:13" ht="12" customHeight="1">
      <c r="A16" s="266"/>
      <c r="B16" s="272"/>
      <c r="C16" s="529" t="s">
        <v>230</v>
      </c>
      <c r="D16" s="530"/>
      <c r="E16" s="374">
        <v>0</v>
      </c>
      <c r="F16" s="374">
        <v>0</v>
      </c>
      <c r="G16" s="374">
        <f t="shared" si="0"/>
        <v>0</v>
      </c>
      <c r="H16" s="374">
        <f t="shared" si="0"/>
        <v>0</v>
      </c>
      <c r="I16" s="374">
        <f t="shared" si="0"/>
        <v>0</v>
      </c>
      <c r="J16" s="374">
        <f t="shared" si="1"/>
        <v>0</v>
      </c>
    </row>
    <row r="17" spans="1:14" ht="12" customHeight="1">
      <c r="A17" s="266"/>
      <c r="B17" s="272"/>
      <c r="C17" s="529" t="s">
        <v>231</v>
      </c>
      <c r="D17" s="530"/>
      <c r="E17" s="374">
        <v>0</v>
      </c>
      <c r="F17" s="374">
        <v>0</v>
      </c>
      <c r="G17" s="374">
        <f t="shared" si="0"/>
        <v>0</v>
      </c>
      <c r="H17" s="374">
        <f t="shared" si="0"/>
        <v>0</v>
      </c>
      <c r="I17" s="374">
        <f t="shared" si="0"/>
        <v>0</v>
      </c>
      <c r="J17" s="374">
        <f t="shared" si="1"/>
        <v>0</v>
      </c>
    </row>
    <row r="18" spans="1:14" ht="12" customHeight="1">
      <c r="A18" s="266"/>
      <c r="B18" s="528" t="s">
        <v>232</v>
      </c>
      <c r="C18" s="529"/>
      <c r="D18" s="530"/>
      <c r="E18" s="374">
        <v>0</v>
      </c>
      <c r="F18" s="374">
        <f>+F19+F20</f>
        <v>0</v>
      </c>
      <c r="G18" s="374">
        <f t="shared" si="0"/>
        <v>0</v>
      </c>
      <c r="H18" s="374">
        <f t="shared" si="0"/>
        <v>0</v>
      </c>
      <c r="I18" s="374">
        <f t="shared" si="0"/>
        <v>0</v>
      </c>
      <c r="J18" s="374">
        <f t="shared" si="1"/>
        <v>0</v>
      </c>
    </row>
    <row r="19" spans="1:14" ht="12" customHeight="1">
      <c r="A19" s="266"/>
      <c r="B19" s="272"/>
      <c r="C19" s="529" t="s">
        <v>230</v>
      </c>
      <c r="D19" s="530"/>
      <c r="E19" s="374">
        <v>0</v>
      </c>
      <c r="F19" s="374">
        <v>0</v>
      </c>
      <c r="G19" s="374">
        <f t="shared" si="0"/>
        <v>0</v>
      </c>
      <c r="H19" s="374">
        <f t="shared" si="0"/>
        <v>0</v>
      </c>
      <c r="I19" s="374">
        <f t="shared" si="0"/>
        <v>0</v>
      </c>
      <c r="J19" s="374">
        <f t="shared" si="1"/>
        <v>0</v>
      </c>
    </row>
    <row r="20" spans="1:14" ht="12" customHeight="1">
      <c r="A20" s="266"/>
      <c r="B20" s="272"/>
      <c r="C20" s="529" t="s">
        <v>231</v>
      </c>
      <c r="D20" s="530"/>
      <c r="E20" s="374">
        <v>0</v>
      </c>
      <c r="F20" s="374">
        <v>0</v>
      </c>
      <c r="G20" s="374">
        <f t="shared" si="0"/>
        <v>0</v>
      </c>
      <c r="H20" s="374">
        <f t="shared" si="0"/>
        <v>0</v>
      </c>
      <c r="I20" s="374">
        <f t="shared" si="0"/>
        <v>0</v>
      </c>
      <c r="J20" s="374">
        <f t="shared" si="1"/>
        <v>0</v>
      </c>
    </row>
    <row r="21" spans="1:14" ht="12" customHeight="1">
      <c r="A21" s="266"/>
      <c r="B21" s="528" t="s">
        <v>233</v>
      </c>
      <c r="C21" s="529"/>
      <c r="D21" s="530"/>
      <c r="E21" s="373">
        <v>263467000</v>
      </c>
      <c r="F21" s="373">
        <v>932924416</v>
      </c>
      <c r="G21" s="373">
        <f t="shared" si="0"/>
        <v>1196391416</v>
      </c>
      <c r="H21" s="373">
        <v>605482482</v>
      </c>
      <c r="I21" s="373">
        <v>605482482</v>
      </c>
      <c r="J21" s="373">
        <f t="shared" si="1"/>
        <v>342015482</v>
      </c>
      <c r="M21" s="418"/>
      <c r="N21" s="386"/>
    </row>
    <row r="22" spans="1:14" ht="12" customHeight="1">
      <c r="A22" s="266"/>
      <c r="B22" s="528" t="s">
        <v>103</v>
      </c>
      <c r="C22" s="529"/>
      <c r="D22" s="530"/>
      <c r="E22" s="374">
        <v>0</v>
      </c>
      <c r="F22" s="374">
        <v>0</v>
      </c>
      <c r="G22" s="374">
        <f t="shared" si="0"/>
        <v>0</v>
      </c>
      <c r="H22" s="373">
        <v>41656634</v>
      </c>
      <c r="I22" s="373">
        <v>41656634</v>
      </c>
      <c r="J22" s="373">
        <f t="shared" si="1"/>
        <v>41656634</v>
      </c>
      <c r="M22" s="418"/>
      <c r="N22" s="386"/>
    </row>
    <row r="23" spans="1:14" ht="12" customHeight="1">
      <c r="A23" s="273"/>
      <c r="B23" s="528" t="s">
        <v>234</v>
      </c>
      <c r="C23" s="529"/>
      <c r="D23" s="530"/>
      <c r="E23" s="373">
        <v>1356485000</v>
      </c>
      <c r="F23" s="373">
        <v>319753000</v>
      </c>
      <c r="G23" s="373">
        <f t="shared" si="0"/>
        <v>1676238000</v>
      </c>
      <c r="H23" s="373">
        <v>1487824029</v>
      </c>
      <c r="I23" s="373">
        <v>1487824029</v>
      </c>
      <c r="J23" s="373">
        <f t="shared" si="1"/>
        <v>131339029</v>
      </c>
      <c r="M23" s="418"/>
      <c r="N23" s="386"/>
    </row>
    <row r="24" spans="1:14" ht="12" customHeight="1">
      <c r="A24" s="266"/>
      <c r="B24" s="528" t="s">
        <v>235</v>
      </c>
      <c r="C24" s="529"/>
      <c r="D24" s="530"/>
      <c r="E24" s="374">
        <v>0</v>
      </c>
      <c r="F24" s="373">
        <v>600000000</v>
      </c>
      <c r="G24" s="373">
        <f t="shared" si="0"/>
        <v>600000000</v>
      </c>
      <c r="H24" s="373">
        <v>300000000</v>
      </c>
      <c r="I24" s="373">
        <v>300000000</v>
      </c>
      <c r="J24" s="373">
        <f t="shared" si="1"/>
        <v>300000000</v>
      </c>
      <c r="K24" s="262"/>
      <c r="M24" s="418"/>
      <c r="N24" s="386"/>
    </row>
    <row r="25" spans="1:14" ht="12" customHeight="1">
      <c r="A25" s="266"/>
      <c r="B25" s="274"/>
      <c r="C25" s="275"/>
      <c r="D25" s="276"/>
      <c r="E25" s="375"/>
      <c r="F25" s="376"/>
      <c r="G25" s="376"/>
      <c r="H25" s="376"/>
      <c r="I25" s="376"/>
      <c r="J25" s="376"/>
      <c r="M25" s="418"/>
      <c r="N25" s="386"/>
    </row>
    <row r="26" spans="1:14" ht="12" customHeight="1">
      <c r="A26" s="263"/>
      <c r="B26" s="278"/>
      <c r="C26" s="279"/>
      <c r="D26" s="280" t="s">
        <v>236</v>
      </c>
      <c r="E26" s="373">
        <f>SUM(E11+E12+E13+E14+E15+E18+E21+E22+E23+E24)</f>
        <v>1619952000</v>
      </c>
      <c r="F26" s="373">
        <f>SUM(F11+F12+F13+F14+F15+F18+F21+F22+F23+F24)</f>
        <v>1852677416</v>
      </c>
      <c r="G26" s="373">
        <f>SUM(G11+G12+G13+G14+G15+G18+G21+G22+G23+G24)</f>
        <v>3472629416</v>
      </c>
      <c r="H26" s="373">
        <f>SUM(H11+H12+H13+H14+H15+H18+H21+H22+H23+H24)</f>
        <v>2434963145</v>
      </c>
      <c r="I26" s="373">
        <f>SUM(I11+I12+I13+I14+I15+I18+I21+I22+I23+I24)</f>
        <v>2434963145</v>
      </c>
      <c r="J26" s="531">
        <f>SUM(J11:J24)</f>
        <v>815011145</v>
      </c>
      <c r="M26" s="418"/>
      <c r="N26" s="386"/>
    </row>
    <row r="27" spans="1:14" ht="12" customHeight="1">
      <c r="A27" s="266"/>
      <c r="B27" s="281"/>
      <c r="C27" s="281"/>
      <c r="D27" s="281"/>
      <c r="E27" s="281"/>
      <c r="F27" s="281"/>
      <c r="G27" s="281"/>
      <c r="H27" s="533" t="s">
        <v>406</v>
      </c>
      <c r="I27" s="534"/>
      <c r="J27" s="532"/>
    </row>
    <row r="28" spans="1:14" ht="12" customHeight="1">
      <c r="A28" s="263"/>
      <c r="B28" s="263"/>
      <c r="C28" s="263"/>
      <c r="D28" s="263"/>
      <c r="E28" s="264"/>
      <c r="F28" s="264"/>
      <c r="G28" s="264"/>
      <c r="H28" s="264"/>
      <c r="I28" s="264"/>
      <c r="J28" s="264"/>
    </row>
    <row r="29" spans="1:14" ht="12" customHeight="1">
      <c r="A29" s="263"/>
      <c r="B29" s="527" t="s">
        <v>237</v>
      </c>
      <c r="C29" s="527"/>
      <c r="D29" s="527"/>
      <c r="E29" s="526" t="s">
        <v>217</v>
      </c>
      <c r="F29" s="526"/>
      <c r="G29" s="526"/>
      <c r="H29" s="526"/>
      <c r="I29" s="526"/>
      <c r="J29" s="527" t="s">
        <v>218</v>
      </c>
    </row>
    <row r="30" spans="1:14" ht="22.5">
      <c r="A30" s="263"/>
      <c r="B30" s="527"/>
      <c r="C30" s="527"/>
      <c r="D30" s="527"/>
      <c r="E30" s="293" t="s">
        <v>219</v>
      </c>
      <c r="F30" s="294" t="s">
        <v>220</v>
      </c>
      <c r="G30" s="293" t="s">
        <v>221</v>
      </c>
      <c r="H30" s="293" t="s">
        <v>222</v>
      </c>
      <c r="I30" s="293" t="s">
        <v>223</v>
      </c>
      <c r="J30" s="527"/>
    </row>
    <row r="31" spans="1:14" ht="12" customHeight="1">
      <c r="A31" s="263"/>
      <c r="B31" s="527"/>
      <c r="C31" s="527"/>
      <c r="D31" s="527"/>
      <c r="E31" s="293" t="s">
        <v>224</v>
      </c>
      <c r="F31" s="293" t="s">
        <v>225</v>
      </c>
      <c r="G31" s="293" t="s">
        <v>226</v>
      </c>
      <c r="H31" s="293" t="s">
        <v>227</v>
      </c>
      <c r="I31" s="293" t="s">
        <v>228</v>
      </c>
      <c r="J31" s="293" t="s">
        <v>241</v>
      </c>
    </row>
    <row r="32" spans="1:14" ht="12" customHeight="1">
      <c r="A32" s="266"/>
      <c r="B32" s="267"/>
      <c r="C32" s="268"/>
      <c r="D32" s="269"/>
      <c r="E32" s="271"/>
      <c r="F32" s="271"/>
      <c r="G32" s="271"/>
      <c r="H32" s="271"/>
      <c r="I32" s="271"/>
      <c r="J32" s="271"/>
    </row>
    <row r="33" spans="1:10" ht="12" customHeight="1">
      <c r="A33" s="266"/>
      <c r="B33" s="282" t="s">
        <v>238</v>
      </c>
      <c r="C33" s="283"/>
      <c r="D33" s="295"/>
      <c r="E33" s="379">
        <f>+E34+E35+E36+E37+E40+E43+E44</f>
        <v>0</v>
      </c>
      <c r="F33" s="379">
        <f t="shared" ref="F33:J33" si="2">+F34+F35+F36+F37+F40+F43+F44</f>
        <v>0</v>
      </c>
      <c r="G33" s="379">
        <f t="shared" si="2"/>
        <v>0</v>
      </c>
      <c r="H33" s="378">
        <f t="shared" si="2"/>
        <v>41656634</v>
      </c>
      <c r="I33" s="378">
        <f t="shared" si="2"/>
        <v>41656634</v>
      </c>
      <c r="J33" s="378">
        <f t="shared" si="2"/>
        <v>41656634</v>
      </c>
    </row>
    <row r="34" spans="1:10" ht="12" customHeight="1">
      <c r="A34" s="266"/>
      <c r="B34" s="272"/>
      <c r="C34" s="529" t="s">
        <v>86</v>
      </c>
      <c r="D34" s="530"/>
      <c r="E34" s="284">
        <v>0</v>
      </c>
      <c r="F34" s="284">
        <v>0</v>
      </c>
      <c r="G34" s="284">
        <f>+E34+F34</f>
        <v>0</v>
      </c>
      <c r="H34" s="284">
        <f>+F34+G34</f>
        <v>0</v>
      </c>
      <c r="I34" s="284">
        <f>+G34+H34</f>
        <v>0</v>
      </c>
      <c r="J34" s="284">
        <f>+I34-E34</f>
        <v>0</v>
      </c>
    </row>
    <row r="35" spans="1:10" ht="12" customHeight="1">
      <c r="A35" s="266"/>
      <c r="B35" s="272"/>
      <c r="C35" s="529" t="s">
        <v>90</v>
      </c>
      <c r="D35" s="530"/>
      <c r="E35" s="374">
        <v>0</v>
      </c>
      <c r="F35" s="284">
        <v>0</v>
      </c>
      <c r="G35" s="284">
        <f t="shared" ref="G35:I49" si="3">+E35+F35</f>
        <v>0</v>
      </c>
      <c r="H35" s="284">
        <f t="shared" si="3"/>
        <v>0</v>
      </c>
      <c r="I35" s="284">
        <f t="shared" si="3"/>
        <v>0</v>
      </c>
      <c r="J35" s="284">
        <f t="shared" ref="J35:J52" si="4">+I35-E35</f>
        <v>0</v>
      </c>
    </row>
    <row r="36" spans="1:10" ht="12" customHeight="1">
      <c r="A36" s="266"/>
      <c r="B36" s="272"/>
      <c r="C36" s="529" t="s">
        <v>92</v>
      </c>
      <c r="D36" s="530"/>
      <c r="E36" s="374">
        <v>0</v>
      </c>
      <c r="F36" s="284">
        <v>0</v>
      </c>
      <c r="G36" s="284">
        <f t="shared" si="3"/>
        <v>0</v>
      </c>
      <c r="H36" s="284">
        <f t="shared" si="3"/>
        <v>0</v>
      </c>
      <c r="I36" s="284">
        <f t="shared" si="3"/>
        <v>0</v>
      </c>
      <c r="J36" s="284">
        <f t="shared" si="4"/>
        <v>0</v>
      </c>
    </row>
    <row r="37" spans="1:10" ht="12" customHeight="1">
      <c r="A37" s="266"/>
      <c r="B37" s="272"/>
      <c r="C37" s="529" t="s">
        <v>229</v>
      </c>
      <c r="D37" s="530"/>
      <c r="E37" s="374">
        <v>0</v>
      </c>
      <c r="F37" s="284">
        <f>+F38+F39</f>
        <v>0</v>
      </c>
      <c r="G37" s="284">
        <f t="shared" si="3"/>
        <v>0</v>
      </c>
      <c r="H37" s="284">
        <f t="shared" si="3"/>
        <v>0</v>
      </c>
      <c r="I37" s="284">
        <f t="shared" si="3"/>
        <v>0</v>
      </c>
      <c r="J37" s="284">
        <f t="shared" si="4"/>
        <v>0</v>
      </c>
    </row>
    <row r="38" spans="1:10" ht="12" customHeight="1">
      <c r="A38" s="266"/>
      <c r="B38" s="272"/>
      <c r="C38" s="296"/>
      <c r="D38" s="285" t="s">
        <v>230</v>
      </c>
      <c r="E38" s="374">
        <v>0</v>
      </c>
      <c r="F38" s="284">
        <v>0</v>
      </c>
      <c r="G38" s="284">
        <f t="shared" si="3"/>
        <v>0</v>
      </c>
      <c r="H38" s="284">
        <f t="shared" si="3"/>
        <v>0</v>
      </c>
      <c r="I38" s="284">
        <f t="shared" si="3"/>
        <v>0</v>
      </c>
      <c r="J38" s="284">
        <f t="shared" si="4"/>
        <v>0</v>
      </c>
    </row>
    <row r="39" spans="1:10" ht="12" customHeight="1">
      <c r="A39" s="266"/>
      <c r="B39" s="272"/>
      <c r="C39" s="296"/>
      <c r="D39" s="285" t="s">
        <v>231</v>
      </c>
      <c r="E39" s="374">
        <v>0</v>
      </c>
      <c r="F39" s="284">
        <v>0</v>
      </c>
      <c r="G39" s="284">
        <f t="shared" si="3"/>
        <v>0</v>
      </c>
      <c r="H39" s="284">
        <f t="shared" si="3"/>
        <v>0</v>
      </c>
      <c r="I39" s="284">
        <f t="shared" si="3"/>
        <v>0</v>
      </c>
      <c r="J39" s="284">
        <f t="shared" si="4"/>
        <v>0</v>
      </c>
    </row>
    <row r="40" spans="1:10" ht="12" customHeight="1">
      <c r="A40" s="266"/>
      <c r="B40" s="272"/>
      <c r="C40" s="529" t="s">
        <v>232</v>
      </c>
      <c r="D40" s="530"/>
      <c r="E40" s="374">
        <v>0</v>
      </c>
      <c r="F40" s="284">
        <f>+F41+F42</f>
        <v>0</v>
      </c>
      <c r="G40" s="284">
        <f>+G41+G42</f>
        <v>0</v>
      </c>
      <c r="H40" s="284">
        <f>+H41+H42</f>
        <v>0</v>
      </c>
      <c r="I40" s="284">
        <f>+I41+I42</f>
        <v>0</v>
      </c>
      <c r="J40" s="284">
        <f t="shared" si="4"/>
        <v>0</v>
      </c>
    </row>
    <row r="41" spans="1:10" ht="12" customHeight="1">
      <c r="A41" s="266"/>
      <c r="B41" s="272"/>
      <c r="C41" s="296"/>
      <c r="D41" s="285" t="s">
        <v>230</v>
      </c>
      <c r="E41" s="374">
        <v>0</v>
      </c>
      <c r="F41" s="284">
        <v>0</v>
      </c>
      <c r="G41" s="284">
        <f t="shared" si="3"/>
        <v>0</v>
      </c>
      <c r="H41" s="284">
        <f t="shared" si="3"/>
        <v>0</v>
      </c>
      <c r="I41" s="284">
        <f t="shared" si="3"/>
        <v>0</v>
      </c>
      <c r="J41" s="284">
        <f t="shared" si="4"/>
        <v>0</v>
      </c>
    </row>
    <row r="42" spans="1:10" ht="12" customHeight="1">
      <c r="A42" s="266"/>
      <c r="B42" s="272"/>
      <c r="C42" s="296"/>
      <c r="D42" s="285" t="s">
        <v>231</v>
      </c>
      <c r="E42" s="374">
        <v>0</v>
      </c>
      <c r="F42" s="284">
        <v>0</v>
      </c>
      <c r="G42" s="284">
        <f t="shared" si="3"/>
        <v>0</v>
      </c>
      <c r="H42" s="284">
        <v>0</v>
      </c>
      <c r="I42" s="284"/>
      <c r="J42" s="284">
        <f t="shared" si="4"/>
        <v>0</v>
      </c>
    </row>
    <row r="43" spans="1:10" ht="12" customHeight="1">
      <c r="A43" s="266"/>
      <c r="B43" s="272"/>
      <c r="C43" s="529" t="s">
        <v>103</v>
      </c>
      <c r="D43" s="530"/>
      <c r="E43" s="374">
        <v>0</v>
      </c>
      <c r="F43" s="374">
        <v>0</v>
      </c>
      <c r="G43" s="374">
        <f t="shared" si="3"/>
        <v>0</v>
      </c>
      <c r="H43" s="373">
        <v>41656634</v>
      </c>
      <c r="I43" s="373">
        <v>41656634</v>
      </c>
      <c r="J43" s="373">
        <f t="shared" si="4"/>
        <v>41656634</v>
      </c>
    </row>
    <row r="44" spans="1:10" ht="12" customHeight="1">
      <c r="A44" s="266"/>
      <c r="B44" s="272"/>
      <c r="C44" s="529" t="s">
        <v>234</v>
      </c>
      <c r="D44" s="530"/>
      <c r="E44" s="284">
        <v>0</v>
      </c>
      <c r="F44" s="284">
        <v>0</v>
      </c>
      <c r="G44" s="284">
        <f t="shared" si="3"/>
        <v>0</v>
      </c>
      <c r="H44" s="284">
        <v>0</v>
      </c>
      <c r="I44" s="284">
        <v>0</v>
      </c>
      <c r="J44" s="284">
        <f t="shared" si="4"/>
        <v>0</v>
      </c>
    </row>
    <row r="45" spans="1:10" ht="12" customHeight="1">
      <c r="A45" s="266"/>
      <c r="B45" s="272"/>
      <c r="C45" s="296"/>
      <c r="D45" s="285"/>
      <c r="E45" s="373"/>
      <c r="F45" s="373"/>
      <c r="G45" s="377"/>
      <c r="H45" s="373"/>
      <c r="I45" s="373"/>
      <c r="J45" s="377"/>
    </row>
    <row r="46" spans="1:10" ht="12" customHeight="1">
      <c r="A46" s="266"/>
      <c r="B46" s="282" t="s">
        <v>239</v>
      </c>
      <c r="C46" s="283"/>
      <c r="D46" s="285"/>
      <c r="E46" s="378">
        <f>+E47+E48+E49</f>
        <v>1619952000</v>
      </c>
      <c r="F46" s="378">
        <f>+F47+F48+F49</f>
        <v>1252677416</v>
      </c>
      <c r="G46" s="378">
        <f>+G47+G48+G49</f>
        <v>2872629416</v>
      </c>
      <c r="H46" s="378">
        <f>+H47+H48+H49</f>
        <v>2093306511</v>
      </c>
      <c r="I46" s="378">
        <f>+I47+I48+I49</f>
        <v>2093306511</v>
      </c>
      <c r="J46" s="378">
        <f t="shared" si="4"/>
        <v>473354511</v>
      </c>
    </row>
    <row r="47" spans="1:10" ht="12" customHeight="1">
      <c r="A47" s="266"/>
      <c r="B47" s="282"/>
      <c r="C47" s="529" t="s">
        <v>206</v>
      </c>
      <c r="D47" s="530"/>
      <c r="E47" s="284">
        <v>0</v>
      </c>
      <c r="F47" s="284">
        <v>0</v>
      </c>
      <c r="G47" s="284">
        <f t="shared" si="3"/>
        <v>0</v>
      </c>
      <c r="H47" s="284">
        <v>0</v>
      </c>
      <c r="I47" s="284">
        <v>0</v>
      </c>
      <c r="J47" s="284">
        <f t="shared" si="4"/>
        <v>0</v>
      </c>
    </row>
    <row r="48" spans="1:10" ht="12" customHeight="1">
      <c r="A48" s="266"/>
      <c r="B48" s="272"/>
      <c r="C48" s="529" t="s">
        <v>233</v>
      </c>
      <c r="D48" s="530"/>
      <c r="E48" s="373">
        <v>263467000</v>
      </c>
      <c r="F48" s="373">
        <v>932924416</v>
      </c>
      <c r="G48" s="373">
        <f t="shared" si="3"/>
        <v>1196391416</v>
      </c>
      <c r="H48" s="373">
        <v>605482482</v>
      </c>
      <c r="I48" s="373">
        <v>605482482</v>
      </c>
      <c r="J48" s="373">
        <f t="shared" si="4"/>
        <v>342015482</v>
      </c>
    </row>
    <row r="49" spans="1:11" ht="12" customHeight="1">
      <c r="A49" s="266"/>
      <c r="B49" s="272"/>
      <c r="C49" s="529" t="s">
        <v>234</v>
      </c>
      <c r="D49" s="530"/>
      <c r="E49" s="373">
        <v>1356485000</v>
      </c>
      <c r="F49" s="373">
        <v>319753000</v>
      </c>
      <c r="G49" s="373">
        <f t="shared" si="3"/>
        <v>1676238000</v>
      </c>
      <c r="H49" s="373">
        <v>1487824029</v>
      </c>
      <c r="I49" s="373">
        <v>1487824029</v>
      </c>
      <c r="J49" s="373">
        <f t="shared" si="4"/>
        <v>131339029</v>
      </c>
    </row>
    <row r="50" spans="1:11" s="289" customFormat="1" ht="12" customHeight="1">
      <c r="A50" s="263"/>
      <c r="B50" s="286"/>
      <c r="C50" s="297"/>
      <c r="D50" s="298"/>
      <c r="E50" s="287"/>
      <c r="F50" s="287"/>
      <c r="G50" s="287"/>
      <c r="H50" s="287"/>
      <c r="I50" s="287"/>
      <c r="J50" s="287"/>
      <c r="K50" s="288"/>
    </row>
    <row r="51" spans="1:11" ht="12" customHeight="1">
      <c r="A51" s="266"/>
      <c r="B51" s="282" t="s">
        <v>240</v>
      </c>
      <c r="C51" s="290"/>
      <c r="D51" s="285"/>
      <c r="E51" s="379">
        <f>+E52</f>
        <v>0</v>
      </c>
      <c r="F51" s="378">
        <f>+F52</f>
        <v>600000000</v>
      </c>
      <c r="G51" s="378">
        <f>+G52</f>
        <v>600000000</v>
      </c>
      <c r="H51" s="378">
        <f>+H52</f>
        <v>300000000</v>
      </c>
      <c r="I51" s="378">
        <f>+I52</f>
        <v>300000000</v>
      </c>
      <c r="J51" s="378">
        <f t="shared" si="4"/>
        <v>300000000</v>
      </c>
    </row>
    <row r="52" spans="1:11" ht="12" customHeight="1">
      <c r="A52" s="266"/>
      <c r="B52" s="272"/>
      <c r="C52" s="529" t="s">
        <v>235</v>
      </c>
      <c r="D52" s="530"/>
      <c r="E52" s="374">
        <v>0</v>
      </c>
      <c r="F52" s="373">
        <v>600000000</v>
      </c>
      <c r="G52" s="373">
        <f t="shared" ref="G52" si="5">+E52+F52</f>
        <v>600000000</v>
      </c>
      <c r="H52" s="373">
        <v>300000000</v>
      </c>
      <c r="I52" s="373">
        <v>300000000</v>
      </c>
      <c r="J52" s="373">
        <f t="shared" si="4"/>
        <v>300000000</v>
      </c>
    </row>
    <row r="53" spans="1:11" ht="12" customHeight="1">
      <c r="A53" s="266"/>
      <c r="B53" s="274"/>
      <c r="C53" s="275"/>
      <c r="D53" s="276"/>
      <c r="E53" s="277"/>
      <c r="F53" s="277"/>
      <c r="G53" s="277"/>
      <c r="H53" s="277"/>
      <c r="I53" s="277"/>
      <c r="J53" s="277"/>
    </row>
    <row r="54" spans="1:11" ht="12" customHeight="1">
      <c r="A54" s="263"/>
      <c r="B54" s="278"/>
      <c r="C54" s="279"/>
      <c r="D54" s="291" t="s">
        <v>236</v>
      </c>
      <c r="E54" s="373">
        <f>+E34+E35+E36+E37+E40+E43+E44+E46+E51</f>
        <v>1619952000</v>
      </c>
      <c r="F54" s="373">
        <f t="shared" ref="F54:I54" si="6">+F34+F35+F36+F37+F40+F43+F44+F46+F51</f>
        <v>1852677416</v>
      </c>
      <c r="G54" s="373">
        <f t="shared" si="6"/>
        <v>3472629416</v>
      </c>
      <c r="H54" s="373">
        <f t="shared" si="6"/>
        <v>2434963145</v>
      </c>
      <c r="I54" s="373">
        <f t="shared" si="6"/>
        <v>2434963145</v>
      </c>
      <c r="J54" s="537">
        <f>+J33+J46+J51</f>
        <v>815011145</v>
      </c>
    </row>
    <row r="55" spans="1:11" s="261" customFormat="1">
      <c r="A55" s="266"/>
      <c r="B55" s="281"/>
      <c r="C55" s="281"/>
      <c r="D55" s="281"/>
      <c r="E55" s="281"/>
      <c r="F55" s="281"/>
      <c r="G55" s="281"/>
      <c r="H55" s="539" t="s">
        <v>406</v>
      </c>
      <c r="I55" s="540"/>
      <c r="J55" s="538"/>
    </row>
    <row r="56" spans="1:11" s="261" customFormat="1">
      <c r="A56" s="266"/>
      <c r="B56" s="535" t="s">
        <v>689</v>
      </c>
      <c r="C56" s="536"/>
      <c r="D56" s="536"/>
      <c r="E56" s="536"/>
      <c r="F56" s="536"/>
      <c r="G56" s="536"/>
      <c r="H56" s="536"/>
      <c r="I56" s="536"/>
      <c r="J56" s="536"/>
    </row>
    <row r="57" spans="1:11" s="261" customFormat="1">
      <c r="B57" s="292"/>
      <c r="C57" s="292"/>
      <c r="D57" s="261" t="s">
        <v>691</v>
      </c>
      <c r="E57" s="419">
        <f>+G54</f>
        <v>3472629416</v>
      </c>
    </row>
    <row r="58" spans="1:11" s="261" customFormat="1">
      <c r="D58" s="261" t="s">
        <v>690</v>
      </c>
      <c r="E58" s="419">
        <f>+H54</f>
        <v>2434963145</v>
      </c>
    </row>
    <row r="59" spans="1:11" s="261" customFormat="1" ht="12" thickBot="1">
      <c r="D59" s="420" t="s">
        <v>692</v>
      </c>
      <c r="E59" s="421">
        <f>+E57-E58</f>
        <v>1037666271</v>
      </c>
    </row>
    <row r="60" spans="1:11" s="261" customFormat="1" ht="12" thickTop="1"/>
    <row r="61" spans="1:11" s="261" customFormat="1">
      <c r="B61" s="261" t="s">
        <v>702</v>
      </c>
    </row>
    <row r="62" spans="1:11" s="261" customFormat="1"/>
    <row r="63" spans="1:11" s="261" customFormat="1"/>
    <row r="64" spans="1:11" s="261" customFormat="1"/>
    <row r="65" s="261" customFormat="1"/>
    <row r="66" s="261" customFormat="1"/>
    <row r="67" s="261" customFormat="1"/>
    <row r="68" s="261" customFormat="1"/>
    <row r="69" s="261" customFormat="1"/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67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2015-04-01T19:18:46Z</cp:lastPrinted>
  <dcterms:created xsi:type="dcterms:W3CDTF">2014-01-27T16:27:43Z</dcterms:created>
  <dcterms:modified xsi:type="dcterms:W3CDTF">2015-09-01T20:50:03Z</dcterms:modified>
</cp:coreProperties>
</file>