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poder judicial\"/>
    </mc:Choice>
  </mc:AlternateContent>
  <bookViews>
    <workbookView xWindow="0" yWindow="0" windowWidth="20490" windowHeight="7755" firstSheet="10" activeTab="1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D26" i="1" l="1"/>
  <c r="I42" i="2"/>
  <c r="I41" i="2"/>
  <c r="O29" i="10"/>
  <c r="O28" i="10" s="1"/>
  <c r="J50" i="1"/>
  <c r="J44" i="1"/>
  <c r="I44" i="1"/>
  <c r="G14" i="10"/>
  <c r="D32" i="2"/>
  <c r="D31" i="2"/>
  <c r="E31" i="2" s="1"/>
  <c r="F29" i="7"/>
  <c r="F21" i="7"/>
  <c r="E23" i="7"/>
  <c r="D34" i="2"/>
  <c r="D33" i="2"/>
  <c r="G31" i="8"/>
  <c r="K31" i="8" s="1"/>
  <c r="K19" i="8"/>
  <c r="K18" i="8"/>
  <c r="H32" i="7"/>
  <c r="H35" i="7"/>
  <c r="H31" i="8" l="1"/>
  <c r="E11" i="15"/>
  <c r="F11" i="15" s="1"/>
  <c r="F49" i="15"/>
  <c r="E37" i="15"/>
  <c r="E36" i="15"/>
  <c r="E35" i="15"/>
  <c r="E33" i="15"/>
  <c r="E31" i="15"/>
  <c r="E29" i="15"/>
  <c r="E23" i="15"/>
  <c r="E22" i="15"/>
  <c r="E20" i="15"/>
  <c r="E19" i="15"/>
  <c r="E15" i="15"/>
  <c r="F15" i="15" s="1"/>
  <c r="I15" i="15" s="1"/>
  <c r="E14" i="15"/>
  <c r="E13" i="15"/>
  <c r="F14" i="14"/>
  <c r="F12" i="14"/>
  <c r="I12" i="13"/>
  <c r="E16" i="8"/>
  <c r="I50" i="1"/>
  <c r="D41" i="1"/>
  <c r="C27" i="20" l="1"/>
  <c r="C31" i="20" s="1"/>
  <c r="E11" i="20"/>
  <c r="D11" i="20"/>
  <c r="C11" i="20"/>
  <c r="I35" i="19"/>
  <c r="H35" i="19"/>
  <c r="F35" i="19"/>
  <c r="E35" i="19"/>
  <c r="I30" i="19"/>
  <c r="H30" i="19"/>
  <c r="F30" i="19"/>
  <c r="G30" i="19" s="1"/>
  <c r="E30" i="19"/>
  <c r="I27" i="19"/>
  <c r="H27" i="19"/>
  <c r="F27" i="19"/>
  <c r="E27" i="19"/>
  <c r="I23" i="19"/>
  <c r="H23" i="19"/>
  <c r="F23" i="19"/>
  <c r="E23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H11" i="19"/>
  <c r="H41" i="19" s="1"/>
  <c r="F11" i="19"/>
  <c r="E11" i="19"/>
  <c r="E41" i="19" s="1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2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E48" i="16" s="1"/>
  <c r="D12" i="16"/>
  <c r="D48" i="16" s="1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I49" i="15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H82" i="15" s="1"/>
  <c r="G10" i="15"/>
  <c r="G82" i="15" s="1"/>
  <c r="F17" i="15"/>
  <c r="I17" i="15" s="1"/>
  <c r="F16" i="15"/>
  <c r="I16" i="15" s="1"/>
  <c r="F14" i="15"/>
  <c r="I14" i="15" s="1"/>
  <c r="F13" i="15"/>
  <c r="I13" i="15" s="1"/>
  <c r="F12" i="15"/>
  <c r="I12" i="15" s="1"/>
  <c r="I11" i="15"/>
  <c r="E10" i="15"/>
  <c r="E82" i="15" s="1"/>
  <c r="D10" i="15"/>
  <c r="D82" i="15" s="1"/>
  <c r="F16" i="14"/>
  <c r="I16" i="14" s="1"/>
  <c r="I14" i="14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H22" i="13"/>
  <c r="G22" i="13"/>
  <c r="E22" i="13"/>
  <c r="D22" i="13"/>
  <c r="D21" i="14" s="1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H51" i="12"/>
  <c r="D27" i="20" s="1"/>
  <c r="D31" i="20" s="1"/>
  <c r="H46" i="12"/>
  <c r="D9" i="20" s="1"/>
  <c r="H40" i="12"/>
  <c r="H37" i="12"/>
  <c r="F51" i="12"/>
  <c r="F46" i="12"/>
  <c r="F40" i="12"/>
  <c r="F37" i="12"/>
  <c r="F33" i="12" s="1"/>
  <c r="E51" i="12"/>
  <c r="E46" i="12"/>
  <c r="C9" i="20" s="1"/>
  <c r="E40" i="12"/>
  <c r="E37" i="12"/>
  <c r="G37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H26" i="12" l="1"/>
  <c r="G15" i="12"/>
  <c r="F38" i="15"/>
  <c r="I38" i="15" s="1"/>
  <c r="F58" i="15"/>
  <c r="F62" i="15"/>
  <c r="I62" i="15" s="1"/>
  <c r="F70" i="15"/>
  <c r="F22" i="16"/>
  <c r="I22" i="16" s="1"/>
  <c r="F26" i="12"/>
  <c r="I26" i="12"/>
  <c r="H33" i="12"/>
  <c r="D8" i="20" s="1"/>
  <c r="J40" i="12"/>
  <c r="G48" i="16"/>
  <c r="G14" i="19"/>
  <c r="J14" i="19" s="1"/>
  <c r="H48" i="16"/>
  <c r="I41" i="19"/>
  <c r="D84" i="15"/>
  <c r="J51" i="12"/>
  <c r="J18" i="12"/>
  <c r="E33" i="12"/>
  <c r="C8" i="20" s="1"/>
  <c r="H54" i="12"/>
  <c r="I33" i="12"/>
  <c r="E8" i="20" s="1"/>
  <c r="G40" i="12"/>
  <c r="G33" i="12" s="1"/>
  <c r="G46" i="12"/>
  <c r="H21" i="14"/>
  <c r="H84" i="15"/>
  <c r="F31" i="16"/>
  <c r="I31" i="16" s="1"/>
  <c r="F41" i="19"/>
  <c r="G23" i="19"/>
  <c r="G27" i="19"/>
  <c r="G35" i="19"/>
  <c r="J35" i="19" s="1"/>
  <c r="F18" i="14"/>
  <c r="F48" i="15"/>
  <c r="I48" i="15" s="1"/>
  <c r="F28" i="15"/>
  <c r="F18" i="15"/>
  <c r="I18" i="15" s="1"/>
  <c r="F10" i="15"/>
  <c r="I10" i="15" s="1"/>
  <c r="E84" i="15"/>
  <c r="E21" i="14"/>
  <c r="H50" i="16"/>
  <c r="G50" i="16"/>
  <c r="G21" i="14"/>
  <c r="E50" i="16"/>
  <c r="D50" i="16"/>
  <c r="E7" i="20"/>
  <c r="E15" i="20" s="1"/>
  <c r="E19" i="20" s="1"/>
  <c r="E23" i="20" s="1"/>
  <c r="D7" i="20"/>
  <c r="D15" i="20" s="1"/>
  <c r="D19" i="20" s="1"/>
  <c r="D23" i="20" s="1"/>
  <c r="F54" i="12"/>
  <c r="C7" i="20"/>
  <c r="C15" i="20" s="1"/>
  <c r="C19" i="20" s="1"/>
  <c r="C23" i="20" s="1"/>
  <c r="I22" i="13"/>
  <c r="G84" i="15"/>
  <c r="I54" i="12"/>
  <c r="E27" i="20" s="1"/>
  <c r="E31" i="20" s="1"/>
  <c r="G11" i="19"/>
  <c r="J23" i="19"/>
  <c r="E54" i="12"/>
  <c r="J37" i="12"/>
  <c r="J33" i="12" s="1"/>
  <c r="J46" i="12"/>
  <c r="F22" i="13"/>
  <c r="I12" i="14"/>
  <c r="I18" i="14" s="1"/>
  <c r="I21" i="14" s="1"/>
  <c r="F12" i="16"/>
  <c r="F48" i="16" s="1"/>
  <c r="I16" i="16"/>
  <c r="I12" i="16" s="1"/>
  <c r="H19" i="17"/>
  <c r="H33" i="17" s="1"/>
  <c r="J30" i="19"/>
  <c r="J27" i="19"/>
  <c r="I42" i="16"/>
  <c r="F74" i="15"/>
  <c r="I70" i="15"/>
  <c r="I58" i="15"/>
  <c r="I28" i="15"/>
  <c r="J15" i="12"/>
  <c r="J26" i="12" s="1"/>
  <c r="G26" i="12"/>
  <c r="E26" i="12"/>
  <c r="E36" i="7"/>
  <c r="E34" i="7" s="1"/>
  <c r="I29" i="2"/>
  <c r="J29" i="2" s="1"/>
  <c r="D36" i="8"/>
  <c r="G36" i="8" s="1"/>
  <c r="H36" i="8" s="1"/>
  <c r="D35" i="8"/>
  <c r="G35" i="8" s="1"/>
  <c r="H35" i="8" s="1"/>
  <c r="D34" i="8"/>
  <c r="D33" i="8"/>
  <c r="G32" i="8"/>
  <c r="H32" i="8" s="1"/>
  <c r="D30" i="8"/>
  <c r="G30" i="8" s="1"/>
  <c r="H30" i="8" s="1"/>
  <c r="D29" i="8"/>
  <c r="D28" i="8"/>
  <c r="G28" i="8" s="1"/>
  <c r="H28" i="8" s="1"/>
  <c r="D24" i="8"/>
  <c r="D19" i="8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P35" i="10"/>
  <c r="P34" i="10" s="1"/>
  <c r="O35" i="10"/>
  <c r="O34" i="10" s="1"/>
  <c r="P29" i="10"/>
  <c r="P28" i="10" s="1"/>
  <c r="H27" i="10"/>
  <c r="G27" i="10"/>
  <c r="G48" i="10" s="1"/>
  <c r="P19" i="10"/>
  <c r="O19" i="10"/>
  <c r="P14" i="10"/>
  <c r="O14" i="10"/>
  <c r="H14" i="10"/>
  <c r="I36" i="9"/>
  <c r="H36" i="9"/>
  <c r="I31" i="9"/>
  <c r="I42" i="9" s="1"/>
  <c r="H31" i="9"/>
  <c r="H42" i="9" s="1"/>
  <c r="I22" i="9"/>
  <c r="H22" i="9"/>
  <c r="I17" i="9"/>
  <c r="I28" i="9" s="1"/>
  <c r="I46" i="9" s="1"/>
  <c r="H17" i="9"/>
  <c r="H28" i="9" s="1"/>
  <c r="G29" i="8"/>
  <c r="H29" i="8" s="1"/>
  <c r="F26" i="8"/>
  <c r="E26" i="8"/>
  <c r="G24" i="8"/>
  <c r="H24" i="8" s="1"/>
  <c r="F16" i="8"/>
  <c r="E14" i="8"/>
  <c r="H38" i="7"/>
  <c r="H37" i="7"/>
  <c r="G34" i="7"/>
  <c r="D34" i="7"/>
  <c r="H31" i="7"/>
  <c r="H30" i="7"/>
  <c r="G29" i="7"/>
  <c r="E29" i="7"/>
  <c r="D29" i="7"/>
  <c r="H25" i="7"/>
  <c r="H24" i="7"/>
  <c r="H23" i="7"/>
  <c r="G21" i="7"/>
  <c r="E21" i="7"/>
  <c r="E27" i="7" s="1"/>
  <c r="D21" i="7"/>
  <c r="H19" i="7"/>
  <c r="H18" i="7"/>
  <c r="H17" i="7"/>
  <c r="G16" i="7"/>
  <c r="F16" i="7"/>
  <c r="F27" i="7" s="1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I51" i="5" s="1"/>
  <c r="E12" i="5"/>
  <c r="D12" i="5"/>
  <c r="D33" i="5" s="1"/>
  <c r="D18" i="2"/>
  <c r="E120" i="3" s="1"/>
  <c r="I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I48" i="2"/>
  <c r="I49" i="2"/>
  <c r="I50" i="2"/>
  <c r="I40" i="2"/>
  <c r="J40" i="2" s="1"/>
  <c r="I30" i="2"/>
  <c r="I31" i="2"/>
  <c r="E150" i="3" s="1"/>
  <c r="I32" i="2"/>
  <c r="I33" i="2"/>
  <c r="E152" i="3" s="1"/>
  <c r="I34" i="2"/>
  <c r="I19" i="2"/>
  <c r="I20" i="2"/>
  <c r="E141" i="3" s="1"/>
  <c r="I21" i="2"/>
  <c r="E142" i="3" s="1"/>
  <c r="I22" i="2"/>
  <c r="I23" i="2"/>
  <c r="I24" i="2"/>
  <c r="J24" i="2" s="1"/>
  <c r="E195" i="3" s="1"/>
  <c r="I25" i="2"/>
  <c r="E146" i="3" s="1"/>
  <c r="J21" i="2"/>
  <c r="E192" i="3" s="1"/>
  <c r="J23" i="2"/>
  <c r="E194" i="3" s="1"/>
  <c r="E144" i="3"/>
  <c r="J49" i="2"/>
  <c r="E213" i="3" s="1"/>
  <c r="E163" i="3"/>
  <c r="J48" i="2"/>
  <c r="E212" i="3" s="1"/>
  <c r="E162" i="3"/>
  <c r="J30" i="2"/>
  <c r="E199" i="3" s="1"/>
  <c r="E149" i="3"/>
  <c r="E145" i="3"/>
  <c r="J22" i="2"/>
  <c r="E193" i="3" s="1"/>
  <c r="E143" i="3"/>
  <c r="E139" i="3"/>
  <c r="J50" i="2"/>
  <c r="E214" i="3" s="1"/>
  <c r="E164" i="3"/>
  <c r="J32" i="2"/>
  <c r="E201" i="3" s="1"/>
  <c r="E151" i="3"/>
  <c r="J20" i="2"/>
  <c r="E191" i="3" s="1"/>
  <c r="J19" i="2"/>
  <c r="E190" i="3" s="1"/>
  <c r="E140" i="3"/>
  <c r="J42" i="2"/>
  <c r="E208" i="3" s="1"/>
  <c r="E158" i="3"/>
  <c r="J54" i="2"/>
  <c r="E216" i="3" s="1"/>
  <c r="J34" i="2"/>
  <c r="E203" i="3" s="1"/>
  <c r="E153" i="3"/>
  <c r="J41" i="2"/>
  <c r="E207" i="3" s="1"/>
  <c r="J55" i="2"/>
  <c r="E217" i="3" s="1"/>
  <c r="E167" i="3"/>
  <c r="D29" i="2"/>
  <c r="D30" i="2"/>
  <c r="E131" i="3"/>
  <c r="E182" i="3"/>
  <c r="E133" i="3"/>
  <c r="E34" i="2"/>
  <c r="E184" i="3" s="1"/>
  <c r="D35" i="2"/>
  <c r="E35" i="2" s="1"/>
  <c r="E185" i="3" s="1"/>
  <c r="D36" i="2"/>
  <c r="E136" i="3" s="1"/>
  <c r="D28" i="2"/>
  <c r="D19" i="2"/>
  <c r="E121" i="3" s="1"/>
  <c r="D20" i="2"/>
  <c r="E20" i="2" s="1"/>
  <c r="E172" i="3" s="1"/>
  <c r="D21" i="2"/>
  <c r="E123" i="3" s="1"/>
  <c r="D22" i="2"/>
  <c r="E124" i="3" s="1"/>
  <c r="D23" i="2"/>
  <c r="D24" i="2"/>
  <c r="E126" i="3" s="1"/>
  <c r="E122" i="3"/>
  <c r="E19" i="2"/>
  <c r="E171" i="3" s="1"/>
  <c r="E28" i="2"/>
  <c r="E178" i="3" s="1"/>
  <c r="E128" i="3"/>
  <c r="E135" i="3"/>
  <c r="E29" i="2"/>
  <c r="E179" i="3" s="1"/>
  <c r="E129" i="3"/>
  <c r="E30" i="2"/>
  <c r="E180" i="3" s="1"/>
  <c r="E130" i="3"/>
  <c r="E23" i="2"/>
  <c r="E175" i="3" s="1"/>
  <c r="E125" i="3"/>
  <c r="J52" i="2"/>
  <c r="E215" i="3" s="1"/>
  <c r="I52" i="2"/>
  <c r="E165" i="3" s="1"/>
  <c r="J58" i="1"/>
  <c r="E105" i="3" s="1"/>
  <c r="I58" i="1"/>
  <c r="E53" i="3" s="1"/>
  <c r="E95" i="3"/>
  <c r="E43" i="3"/>
  <c r="E41" i="1"/>
  <c r="J38" i="1"/>
  <c r="E93" i="3" s="1"/>
  <c r="I38" i="1"/>
  <c r="J27" i="1"/>
  <c r="E86" i="3" s="1"/>
  <c r="I27" i="1"/>
  <c r="E34" i="3" s="1"/>
  <c r="E26" i="1"/>
  <c r="E14" i="3"/>
  <c r="E206" i="3" l="1"/>
  <c r="J38" i="2"/>
  <c r="E205" i="3" s="1"/>
  <c r="E21" i="2"/>
  <c r="E173" i="3" s="1"/>
  <c r="E36" i="2"/>
  <c r="E186" i="3" s="1"/>
  <c r="D26" i="2"/>
  <c r="E148" i="3"/>
  <c r="J33" i="2"/>
  <c r="E202" i="3" s="1"/>
  <c r="D40" i="7"/>
  <c r="H29" i="7"/>
  <c r="E156" i="3"/>
  <c r="G27" i="7"/>
  <c r="H27" i="7" s="1"/>
  <c r="G54" i="12"/>
  <c r="J51" i="5"/>
  <c r="H16" i="7"/>
  <c r="J18" i="2"/>
  <c r="E189" i="3" s="1"/>
  <c r="I16" i="2"/>
  <c r="G34" i="8"/>
  <c r="K34" i="8" s="1"/>
  <c r="G33" i="8"/>
  <c r="K33" i="8" s="1"/>
  <c r="O23" i="10"/>
  <c r="E40" i="7"/>
  <c r="E66" i="3"/>
  <c r="E43" i="1"/>
  <c r="E77" i="3" s="1"/>
  <c r="E161" i="3"/>
  <c r="J47" i="2"/>
  <c r="H36" i="7"/>
  <c r="K29" i="8"/>
  <c r="F21" i="14"/>
  <c r="F50" i="16"/>
  <c r="J54" i="12"/>
  <c r="F14" i="8"/>
  <c r="E24" i="3"/>
  <c r="D43" i="1"/>
  <c r="E134" i="3"/>
  <c r="E132" i="3"/>
  <c r="I38" i="2"/>
  <c r="E24" i="2"/>
  <c r="E176" i="3" s="1"/>
  <c r="K35" i="8"/>
  <c r="E157" i="3"/>
  <c r="J25" i="2"/>
  <c r="E196" i="3" s="1"/>
  <c r="E33" i="5"/>
  <c r="J53" i="5" s="1"/>
  <c r="K20" i="8"/>
  <c r="I48" i="16"/>
  <c r="I50" i="16" s="1"/>
  <c r="J11" i="19"/>
  <c r="J41" i="19" s="1"/>
  <c r="G41" i="19"/>
  <c r="I74" i="15"/>
  <c r="I82" i="15" s="1"/>
  <c r="I84" i="15" s="1"/>
  <c r="F82" i="15"/>
  <c r="F84" i="15" s="1"/>
  <c r="P23" i="10"/>
  <c r="H19" i="8"/>
  <c r="K23" i="8"/>
  <c r="H23" i="8"/>
  <c r="K24" i="8"/>
  <c r="K21" i="8"/>
  <c r="K30" i="8"/>
  <c r="K36" i="8"/>
  <c r="O40" i="10"/>
  <c r="H48" i="10"/>
  <c r="I40" i="1"/>
  <c r="J40" i="1"/>
  <c r="H18" i="8"/>
  <c r="E18" i="2"/>
  <c r="D16" i="8"/>
  <c r="P40" i="10"/>
  <c r="E25" i="3"/>
  <c r="E33" i="2"/>
  <c r="E127" i="3"/>
  <c r="E76" i="3"/>
  <c r="E211" i="3"/>
  <c r="E41" i="3"/>
  <c r="K32" i="8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I53" i="5"/>
  <c r="G40" i="7" l="1"/>
  <c r="O43" i="10"/>
  <c r="O48" i="10" s="1"/>
  <c r="H33" i="8"/>
  <c r="H34" i="8"/>
  <c r="E170" i="3"/>
  <c r="E16" i="2"/>
  <c r="I14" i="2"/>
  <c r="P43" i="10"/>
  <c r="P48" i="10" s="1"/>
  <c r="O47" i="10" s="1"/>
  <c r="E94" i="3"/>
  <c r="E138" i="3"/>
  <c r="E155" i="3"/>
  <c r="E183" i="3"/>
  <c r="E26" i="2"/>
  <c r="G16" i="8"/>
  <c r="G14" i="8" s="1"/>
  <c r="D14" i="8"/>
  <c r="J16" i="2"/>
  <c r="E42" i="3"/>
  <c r="D14" i="2"/>
  <c r="E118" i="3" s="1"/>
  <c r="E181" i="3"/>
  <c r="J27" i="2"/>
  <c r="E137" i="3"/>
  <c r="E174" i="3"/>
  <c r="E177" i="3" l="1"/>
  <c r="E14" i="2"/>
  <c r="E168" i="3" s="1"/>
  <c r="E188" i="3"/>
  <c r="J14" i="2"/>
  <c r="E187" i="3" s="1"/>
  <c r="H16" i="8"/>
  <c r="H14" i="8" s="1"/>
  <c r="E48" i="3"/>
  <c r="E47" i="3"/>
  <c r="F34" i="7"/>
  <c r="I46" i="2"/>
  <c r="H22" i="7"/>
  <c r="E100" i="3"/>
  <c r="E197" i="3"/>
  <c r="E169" i="3"/>
  <c r="H34" i="7" l="1"/>
  <c r="F40" i="7"/>
  <c r="H40" i="7" s="1"/>
  <c r="E160" i="3"/>
  <c r="J46" i="2"/>
  <c r="E210" i="3" s="1"/>
  <c r="I63" i="1"/>
  <c r="I65" i="1" s="1"/>
  <c r="I44" i="2"/>
  <c r="E159" i="3" s="1"/>
  <c r="J63" i="1"/>
  <c r="J65" i="1" s="1"/>
  <c r="E99" i="3"/>
  <c r="H21" i="7"/>
  <c r="J44" i="2" l="1"/>
  <c r="I36" i="2"/>
  <c r="E154" i="3" s="1"/>
  <c r="E56" i="3"/>
  <c r="E109" i="3"/>
  <c r="E108" i="3"/>
  <c r="E57" i="3"/>
  <c r="J36" i="2"/>
  <c r="E204" i="3" s="1"/>
  <c r="E209" i="3"/>
</calcChain>
</file>

<file path=xl/sharedStrings.xml><?xml version="1.0" encoding="utf-8"?>
<sst xmlns="http://schemas.openxmlformats.org/spreadsheetml/2006/main" count="994" uniqueCount="417">
  <si>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</si>
  <si>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</si>
  <si>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</si>
  <si>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</si>
  <si>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</si>
  <si>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</si>
  <si>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</si>
  <si>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</si>
  <si>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</si>
  <si>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</si>
  <si>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</si>
  <si>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</si>
  <si>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</si>
  <si>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</si>
  <si>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</si>
  <si>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</si>
  <si>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</si>
  <si>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</si>
  <si>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</si>
  <si>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</si>
  <si>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</si>
  <si>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</si>
  <si>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</si>
  <si>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</si>
  <si>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</si>
  <si>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</si>
  <si>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</si>
  <si>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</si>
  <si>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</si>
  <si>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</si>
  <si>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</si>
  <si>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</si>
  <si>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</si>
  <si>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</si>
  <si>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</si>
  <si>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</si>
  <si>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</si>
  <si>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</si>
  <si>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</si>
  <si>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</si>
  <si>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</si>
  <si>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</si>
  <si>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</si>
  <si>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</si>
  <si>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</si>
  <si>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</si>
  <si>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</si>
  <si>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</si>
  <si>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</si>
  <si>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</si>
  <si>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</si>
  <si>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</si>
  <si>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</si>
  <si>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</si>
  <si>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</si>
  <si>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</si>
  <si>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</si>
  <si>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</si>
  <si>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</si>
  <si>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</si>
  <si>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</si>
  <si>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</si>
  <si>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</si>
  <si>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</si>
  <si>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</si>
  <si>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</si>
  <si>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</si>
  <si>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</si>
  <si>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</si>
  <si>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</si>
  <si>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</si>
  <si>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</si>
  <si>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</si>
  <si>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</si>
  <si>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</si>
  <si>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</si>
  <si>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</si>
  <si>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</si>
  <si>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</si>
  <si>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</si>
  <si>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</si>
  <si>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</si>
  <si>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</si>
  <si>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</si>
  <si>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</si>
  <si>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</si>
  <si>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</si>
  <si>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</si>
  <si>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</si>
  <si>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</si>
  <si>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</si>
  <si>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</si>
  <si>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</si>
  <si>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</si>
  <si>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</si>
  <si>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</si>
  <si>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</si>
  <si>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</si>
  <si>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</si>
  <si>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</si>
  <si>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</si>
  <si>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</si>
  <si>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</si>
  <si>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</si>
  <si>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</si>
  <si>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</si>
  <si>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</si>
  <si>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</si>
  <si>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</si>
  <si>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</si>
  <si>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</si>
  <si>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</si>
  <si>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</si>
  <si>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</si>
  <si>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</si>
  <si>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</si>
  <si>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</si>
  <si>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</si>
  <si>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</si>
  <si>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</si>
  <si>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</si>
  <si>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</si>
  <si>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</si>
  <si>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</si>
  <si>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</si>
  <si>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</si>
  <si>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</si>
  <si>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</si>
  <si>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</si>
  <si>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</si>
  <si>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</si>
  <si>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</si>
  <si>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</si>
  <si>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</si>
  <si>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</si>
  <si>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</si>
  <si>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</si>
  <si>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</si>
  <si>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</si>
  <si>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</si>
  <si>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</si>
  <si>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</si>
  <si>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</si>
  <si>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</si>
  <si>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</si>
  <si>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</si>
  <si>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</si>
  <si>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</si>
  <si>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</si>
  <si>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</si>
  <si>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</si>
  <si>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</si>
  <si>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</si>
  <si>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</si>
  <si>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</si>
  <si>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</si>
  <si>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</si>
  <si>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</si>
  <si>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</si>
  <si>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</si>
  <si>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</si>
  <si>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</si>
  <si>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</si>
  <si>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</si>
  <si>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</si>
  <si>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</si>
  <si>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</si>
  <si>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</si>
  <si>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</si>
  <si>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</si>
  <si>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</si>
  <si>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</si>
  <si>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</si>
  <si>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</si>
  <si>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</si>
  <si>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</si>
  <si>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</si>
  <si>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</si>
  <si>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</si>
  <si>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</si>
  <si>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</si>
  <si>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</si>
  <si>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</si>
  <si>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</si>
  <si>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</si>
  <si>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</si>
  <si>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</si>
  <si>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</si>
  <si>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</si>
  <si>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</si>
  <si>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</si>
  <si>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</si>
  <si>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</si>
  <si>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</si>
  <si>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</si>
  <si>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</si>
  <si>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</si>
  <si>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</si>
  <si>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</si>
  <si>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</si>
  <si>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</si>
  <si>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</si>
  <si>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</si>
  <si>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</si>
  <si>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</si>
  <si>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</si>
  <si>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</si>
  <si>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</si>
  <si>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</si>
  <si>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</si>
  <si>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</si>
  <si>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</si>
  <si>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</si>
  <si>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</si>
  <si>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</si>
  <si>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</si>
  <si>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</si>
  <si>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</si>
  <si>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</si>
  <si>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</si>
  <si>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</si>
  <si>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</si>
  <si>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</si>
  <si>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</si>
  <si>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</si>
  <si>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</si>
  <si>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</si>
  <si>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</si>
  <si>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</si>
  <si>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</si>
  <si>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</si>
  <si>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</si>
  <si>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</si>
  <si>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</si>
  <si>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</si>
  <si>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</si>
  <si>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</si>
  <si>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</si>
  <si>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</si>
  <si>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</si>
  <si>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</si>
  <si>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</si>
  <si>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</si>
  <si>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</si>
  <si>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</si>
  <si>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</si>
  <si>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</si>
  <si>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</si>
  <si>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</si>
  <si>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</si>
  <si>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</si>
  <si>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</si>
  <si>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</si>
  <si>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</si>
  <si>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</si>
  <si>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</si>
  <si>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</si>
  <si>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</si>
  <si>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</si>
  <si>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</si>
  <si>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</si>
  <si>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</si>
  <si>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</si>
  <si>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</si>
  <si>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</si>
  <si>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</si>
  <si>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</si>
  <si>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</si>
  <si>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</si>
  <si>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</si>
  <si>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</si>
  <si>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</si>
  <si>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</si>
  <si>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</si>
  <si>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</si>
  <si>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</si>
  <si>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</si>
  <si>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</si>
  <si>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</si>
  <si>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</si>
  <si>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</si>
  <si>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</si>
  <si>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</si>
  <si>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</si>
  <si>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</si>
  <si>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</si>
  <si>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</si>
  <si>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</si>
  <si>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</si>
  <si>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</si>
  <si>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</si>
  <si>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</si>
  <si>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</si>
  <si>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</si>
  <si>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</si>
  <si>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</si>
  <si>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</si>
  <si>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</si>
  <si>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</si>
  <si>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</si>
  <si>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</si>
  <si>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</si>
  <si>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</si>
  <si>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</si>
  <si>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</si>
  <si>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</si>
  <si>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</si>
  <si>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</si>
  <si>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</si>
  <si>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</si>
  <si>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</si>
  <si>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</si>
  <si>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</si>
  <si>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</si>
  <si>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</si>
  <si>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</si>
  <si>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</si>
  <si>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</si>
  <si>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</si>
  <si>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</si>
  <si>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</si>
  <si>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</si>
  <si>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</si>
  <si>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</si>
  <si>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</si>
  <si>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</si>
  <si>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</si>
  <si>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</si>
  <si>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</si>
  <si>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</si>
  <si>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</si>
  <si>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</si>
  <si>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</si>
  <si>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</si>
  <si>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</si>
  <si>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</si>
  <si>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</si>
  <si>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</si>
  <si>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</si>
  <si>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</si>
  <si>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</si>
  <si>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</si>
  <si>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</si>
  <si>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</si>
  <si>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</si>
  <si>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</si>
  <si>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</si>
  <si>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</si>
  <si>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</si>
  <si>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</si>
  <si>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</si>
  <si>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</si>
  <si>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</si>
  <si>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</si>
  <si>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</si>
  <si>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</si>
  <si>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</si>
  <si>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</si>
  <si>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</si>
  <si>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</si>
  <si>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</si>
  <si>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</si>
  <si>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</si>
  <si>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</si>
  <si>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</si>
  <si>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</si>
  <si>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</si>
  <si>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</si>
  <si>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</si>
  <si>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</si>
  <si>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</si>
  <si>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</si>
  <si>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</si>
  <si>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</si>
  <si>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</si>
  <si>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</si>
  <si>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</si>
  <si>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</si>
  <si>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</si>
  <si>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</si>
  <si>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</si>
  <si>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</si>
  <si>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</si>
  <si>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</si>
  <si>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</si>
  <si>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</si>
  <si>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</si>
  <si>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</si>
  <si>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</si>
  <si>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</si>
  <si>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</si>
  <si>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</si>
  <si>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</si>
  <si>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</si>
  <si>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</si>
  <si>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</si>
  <si>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</si>
  <si>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</si>
  <si>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</si>
  <si>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</si>
  <si>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</si>
  <si>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</si>
  <si>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</si>
  <si>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</si>
  <si>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</si>
  <si>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</si>
  <si>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</si>
  <si>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</si>
  <si>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</si>
  <si>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TRIBUNAL ELECTORAL DEL ESTADO DE MORELOS</t>
  </si>
  <si>
    <t>C.P. Y LIC, JUANA JAIMES BRINGAS</t>
  </si>
  <si>
    <t>C.P. ROCIO ALVARADO ORENDA</t>
  </si>
  <si>
    <t>JEFE DE RECURSOS FINANCIEROS</t>
  </si>
  <si>
    <t>C.P. Y LIC. JUANA JAIMES BRINGAS</t>
  </si>
  <si>
    <t>NO APLICA</t>
  </si>
  <si>
    <t>DIRECTORA ADMINISTRATIVA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</si>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</sst>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Soberana Sans"/>
    </font>
    <font>
      <sz val="20"/>
      <name val="Soberana Sans"/>
      <family val="3"/>
    </font>
    <font>
      <b/>
      <sz val="20"/>
      <color theme="1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  <xf numFmtId="0" fontId="3" fillId="0" borderId="0"/>
  </cellStyleXfs>
  <cellXfs count="55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43" fontId="15" fillId="4" borderId="19" xfId="2" applyFont="1" applyFill="1" applyBorder="1" applyAlignment="1">
      <alignment horizontal="right" vertical="top" wrapText="1"/>
    </xf>
    <xf numFmtId="43" fontId="14" fillId="4" borderId="18" xfId="2" applyFont="1" applyFill="1" applyBorder="1" applyAlignment="1">
      <alignment horizontal="right" vertical="top" wrapText="1"/>
    </xf>
    <xf numFmtId="43" fontId="15" fillId="4" borderId="19" xfId="2" applyFont="1" applyFill="1" applyBorder="1" applyAlignment="1">
      <alignment horizontal="right" vertical="center" wrapText="1"/>
    </xf>
    <xf numFmtId="0" fontId="56" fillId="4" borderId="16" xfId="0" applyFont="1" applyFill="1" applyBorder="1" applyAlignment="1">
      <alignment horizontal="center"/>
    </xf>
    <xf numFmtId="0" fontId="56" fillId="0" borderId="0" xfId="0" applyFont="1"/>
    <xf numFmtId="43" fontId="58" fillId="4" borderId="0" xfId="2" applyFont="1" applyFill="1" applyBorder="1" applyProtection="1"/>
    <xf numFmtId="0" fontId="59" fillId="4" borderId="0" xfId="0" applyFont="1" applyFill="1" applyBorder="1" applyAlignment="1" applyProtection="1">
      <alignment horizontal="center"/>
    </xf>
    <xf numFmtId="0" fontId="58" fillId="4" borderId="0" xfId="0" applyFont="1" applyFill="1" applyBorder="1" applyAlignment="1" applyProtection="1">
      <alignment vertical="center"/>
    </xf>
    <xf numFmtId="3" fontId="17" fillId="4" borderId="0" xfId="0" applyNumberFormat="1" applyFont="1" applyFill="1" applyBorder="1"/>
    <xf numFmtId="3" fontId="17" fillId="4" borderId="4" xfId="0" applyNumberFormat="1" applyFont="1" applyFill="1" applyBorder="1"/>
    <xf numFmtId="3" fontId="17" fillId="4" borderId="0" xfId="0" applyNumberFormat="1" applyFont="1" applyFill="1" applyAlignment="1">
      <alignment horizontal="left" wrapText="1"/>
    </xf>
    <xf numFmtId="3" fontId="17" fillId="4" borderId="0" xfId="0" applyNumberFormat="1" applyFont="1" applyFill="1"/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5" fillId="4" borderId="16" xfId="0" applyFont="1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7" fillId="4" borderId="0" xfId="0" applyFont="1" applyFill="1" applyBorder="1" applyAlignment="1" applyProtection="1">
      <alignment horizontal="center" vertical="top"/>
      <protection locked="0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7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4 2" xfId="6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2" zoomScale="70" zoomScaleNormal="70" workbookViewId="0">
      <selection activeCell="B34" sqref="B34:C34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4" t="s">
        <v>192</v>
      </c>
      <c r="D1" s="394"/>
      <c r="E1" s="394"/>
      <c r="F1" s="394"/>
      <c r="G1" s="394"/>
      <c r="H1" s="394"/>
      <c r="I1" s="394"/>
      <c r="J1" s="25"/>
      <c r="K1" s="25"/>
    </row>
    <row r="2" spans="1:11" ht="12.75">
      <c r="B2" s="22"/>
      <c r="C2" s="394" t="s">
        <v>80</v>
      </c>
      <c r="D2" s="394"/>
      <c r="E2" s="394"/>
      <c r="F2" s="394"/>
      <c r="G2" s="394"/>
      <c r="H2" s="394"/>
      <c r="I2" s="394"/>
      <c r="J2" s="22"/>
      <c r="K2" s="22"/>
    </row>
    <row r="3" spans="1:11" ht="12.75">
      <c r="B3" s="22"/>
      <c r="C3" s="394" t="s">
        <v>408</v>
      </c>
      <c r="D3" s="394"/>
      <c r="E3" s="394"/>
      <c r="F3" s="394"/>
      <c r="G3" s="394"/>
      <c r="H3" s="394"/>
      <c r="I3" s="394"/>
      <c r="J3" s="22"/>
      <c r="K3" s="22"/>
    </row>
    <row r="4" spans="1:11" ht="12.75">
      <c r="B4" s="22"/>
      <c r="C4" s="394" t="s">
        <v>1</v>
      </c>
      <c r="D4" s="394"/>
      <c r="E4" s="394"/>
      <c r="F4" s="394"/>
      <c r="G4" s="394"/>
      <c r="H4" s="394"/>
      <c r="I4" s="394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395" t="s">
        <v>409</v>
      </c>
      <c r="D6" s="395"/>
      <c r="E6" s="395"/>
      <c r="F6" s="395"/>
      <c r="G6" s="395"/>
      <c r="H6" s="395"/>
      <c r="I6" s="395"/>
      <c r="J6" s="395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393" t="s">
        <v>76</v>
      </c>
      <c r="C9" s="393"/>
      <c r="D9" s="112">
        <v>2014</v>
      </c>
      <c r="E9" s="112">
        <v>2013</v>
      </c>
      <c r="F9" s="117"/>
      <c r="G9" s="393" t="s">
        <v>76</v>
      </c>
      <c r="H9" s="393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397" t="s">
        <v>81</v>
      </c>
      <c r="C11" s="397"/>
      <c r="D11" s="70"/>
      <c r="E11" s="70"/>
      <c r="F11" s="38"/>
      <c r="G11" s="397" t="s">
        <v>82</v>
      </c>
      <c r="H11" s="397"/>
      <c r="I11" s="70"/>
      <c r="J11" s="70"/>
      <c r="K11" s="121"/>
    </row>
    <row r="12" spans="1:11" ht="12.75">
      <c r="A12" s="41"/>
      <c r="B12" s="398" t="s">
        <v>83</v>
      </c>
      <c r="C12" s="398"/>
      <c r="D12" s="71">
        <f>SUM(D13:D20)</f>
        <v>0</v>
      </c>
      <c r="E12" s="71">
        <f>SUM(E13:E20)</f>
        <v>0</v>
      </c>
      <c r="F12" s="38"/>
      <c r="G12" s="397" t="s">
        <v>84</v>
      </c>
      <c r="H12" s="397"/>
      <c r="I12" s="71">
        <f>SUM(I13:I15)</f>
        <v>16038002</v>
      </c>
      <c r="J12" s="71">
        <f>SUM(J13:J15)</f>
        <v>13376028</v>
      </c>
      <c r="K12" s="123"/>
    </row>
    <row r="13" spans="1:11">
      <c r="A13" s="39"/>
      <c r="B13" s="396" t="s">
        <v>85</v>
      </c>
      <c r="C13" s="396"/>
      <c r="D13" s="124">
        <v>0</v>
      </c>
      <c r="E13" s="124">
        <v>0</v>
      </c>
      <c r="F13" s="38"/>
      <c r="G13" s="396" t="s">
        <v>86</v>
      </c>
      <c r="H13" s="396"/>
      <c r="I13" s="124">
        <v>13305644</v>
      </c>
      <c r="J13" s="124">
        <v>12108465</v>
      </c>
      <c r="K13" s="123"/>
    </row>
    <row r="14" spans="1:11">
      <c r="A14" s="39"/>
      <c r="B14" s="396" t="s">
        <v>87</v>
      </c>
      <c r="C14" s="396"/>
      <c r="D14" s="124">
        <v>0</v>
      </c>
      <c r="E14" s="124">
        <v>0</v>
      </c>
      <c r="F14" s="38"/>
      <c r="G14" s="396" t="s">
        <v>88</v>
      </c>
      <c r="H14" s="396"/>
      <c r="I14" s="124">
        <v>1019783.7</v>
      </c>
      <c r="J14" s="124">
        <v>357199</v>
      </c>
      <c r="K14" s="123"/>
    </row>
    <row r="15" spans="1:11" ht="12" customHeight="1">
      <c r="A15" s="39"/>
      <c r="B15" s="396" t="s">
        <v>89</v>
      </c>
      <c r="C15" s="396"/>
      <c r="D15" s="124">
        <v>0</v>
      </c>
      <c r="E15" s="124">
        <v>0</v>
      </c>
      <c r="F15" s="38"/>
      <c r="G15" s="396" t="s">
        <v>90</v>
      </c>
      <c r="H15" s="396"/>
      <c r="I15" s="124">
        <v>1712574.3</v>
      </c>
      <c r="J15" s="124">
        <v>910364</v>
      </c>
      <c r="K15" s="123"/>
    </row>
    <row r="16" spans="1:11" ht="12.75">
      <c r="A16" s="39"/>
      <c r="B16" s="396" t="s">
        <v>91</v>
      </c>
      <c r="C16" s="396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396" t="s">
        <v>92</v>
      </c>
      <c r="C17" s="396"/>
      <c r="D17" s="124">
        <v>0</v>
      </c>
      <c r="E17" s="124">
        <v>0</v>
      </c>
      <c r="F17" s="38"/>
      <c r="G17" s="397" t="s">
        <v>204</v>
      </c>
      <c r="H17" s="397"/>
      <c r="I17" s="71">
        <f>SUM(I18:I26)</f>
        <v>0</v>
      </c>
      <c r="J17" s="71">
        <f>SUM(J18:J26)</f>
        <v>0</v>
      </c>
      <c r="K17" s="123"/>
    </row>
    <row r="18" spans="1:11">
      <c r="A18" s="39"/>
      <c r="B18" s="396" t="s">
        <v>93</v>
      </c>
      <c r="C18" s="396"/>
      <c r="D18" s="124">
        <v>0</v>
      </c>
      <c r="E18" s="124">
        <v>0</v>
      </c>
      <c r="F18" s="38"/>
      <c r="G18" s="396" t="s">
        <v>94</v>
      </c>
      <c r="H18" s="396"/>
      <c r="I18" s="124">
        <v>0</v>
      </c>
      <c r="J18" s="124">
        <v>0</v>
      </c>
      <c r="K18" s="123"/>
    </row>
    <row r="19" spans="1:11">
      <c r="A19" s="39"/>
      <c r="B19" s="396" t="s">
        <v>95</v>
      </c>
      <c r="C19" s="396"/>
      <c r="D19" s="124">
        <v>0</v>
      </c>
      <c r="E19" s="124">
        <v>0</v>
      </c>
      <c r="F19" s="38"/>
      <c r="G19" s="396" t="s">
        <v>96</v>
      </c>
      <c r="H19" s="396"/>
      <c r="I19" s="124">
        <v>0</v>
      </c>
      <c r="J19" s="124">
        <v>0</v>
      </c>
      <c r="K19" s="123"/>
    </row>
    <row r="20" spans="1:11" ht="52.5" customHeight="1">
      <c r="A20" s="39"/>
      <c r="B20" s="399" t="s">
        <v>97</v>
      </c>
      <c r="C20" s="399"/>
      <c r="D20" s="124">
        <v>0</v>
      </c>
      <c r="E20" s="124">
        <v>0</v>
      </c>
      <c r="F20" s="38"/>
      <c r="G20" s="396" t="s">
        <v>98</v>
      </c>
      <c r="H20" s="396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6" t="s">
        <v>99</v>
      </c>
      <c r="H21" s="396"/>
      <c r="I21" s="124">
        <v>0</v>
      </c>
      <c r="J21" s="124">
        <v>0</v>
      </c>
      <c r="K21" s="123"/>
    </row>
    <row r="22" spans="1:11" ht="29.25" customHeight="1">
      <c r="A22" s="41"/>
      <c r="B22" s="398" t="s">
        <v>100</v>
      </c>
      <c r="C22" s="398"/>
      <c r="D22" s="71">
        <f>SUM(D23:D24)</f>
        <v>16508200</v>
      </c>
      <c r="E22" s="71">
        <f>SUM(E23:E24)</f>
        <v>13402812</v>
      </c>
      <c r="F22" s="38"/>
      <c r="G22" s="396" t="s">
        <v>101</v>
      </c>
      <c r="H22" s="396"/>
      <c r="I22" s="124">
        <v>0</v>
      </c>
      <c r="J22" s="124">
        <v>0</v>
      </c>
      <c r="K22" s="123"/>
    </row>
    <row r="23" spans="1:11">
      <c r="A23" s="39"/>
      <c r="B23" s="396" t="s">
        <v>102</v>
      </c>
      <c r="C23" s="396"/>
      <c r="D23" s="74">
        <v>0</v>
      </c>
      <c r="E23" s="74">
        <v>0</v>
      </c>
      <c r="F23" s="38"/>
      <c r="G23" s="396" t="s">
        <v>103</v>
      </c>
      <c r="H23" s="396"/>
      <c r="I23" s="124">
        <v>0</v>
      </c>
      <c r="J23" s="124">
        <v>0</v>
      </c>
      <c r="K23" s="123"/>
    </row>
    <row r="24" spans="1:11">
      <c r="A24" s="39"/>
      <c r="B24" s="396" t="s">
        <v>203</v>
      </c>
      <c r="C24" s="396"/>
      <c r="D24" s="124">
        <v>16508200</v>
      </c>
      <c r="E24" s="124">
        <v>13402812</v>
      </c>
      <c r="F24" s="38"/>
      <c r="G24" s="396" t="s">
        <v>104</v>
      </c>
      <c r="H24" s="396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6" t="s">
        <v>105</v>
      </c>
      <c r="H25" s="396"/>
      <c r="I25" s="124">
        <v>0</v>
      </c>
      <c r="J25" s="124">
        <v>0</v>
      </c>
      <c r="K25" s="123"/>
    </row>
    <row r="26" spans="1:11" ht="12.75">
      <c r="A26" s="39"/>
      <c r="B26" s="398" t="s">
        <v>106</v>
      </c>
      <c r="C26" s="398"/>
      <c r="D26" s="71">
        <f>SUM(D27:D31)</f>
        <v>-2217532.39</v>
      </c>
      <c r="E26" s="71">
        <f>SUM(E27:E31)</f>
        <v>16584</v>
      </c>
      <c r="F26" s="38"/>
      <c r="G26" s="396" t="s">
        <v>107</v>
      </c>
      <c r="H26" s="396"/>
      <c r="I26" s="124">
        <v>0</v>
      </c>
      <c r="J26" s="124">
        <v>0</v>
      </c>
      <c r="K26" s="123"/>
    </row>
    <row r="27" spans="1:11" ht="12.75">
      <c r="A27" s="39"/>
      <c r="B27" s="396" t="s">
        <v>108</v>
      </c>
      <c r="C27" s="396"/>
      <c r="D27" s="124">
        <v>0</v>
      </c>
      <c r="E27" s="124">
        <v>0</v>
      </c>
      <c r="F27" s="38"/>
      <c r="G27" s="42"/>
      <c r="H27" s="57"/>
      <c r="I27" s="125"/>
      <c r="J27" s="125"/>
      <c r="K27" s="123"/>
    </row>
    <row r="28" spans="1:11" ht="12.75">
      <c r="A28" s="39"/>
      <c r="B28" s="396" t="s">
        <v>109</v>
      </c>
      <c r="C28" s="396"/>
      <c r="D28" s="124">
        <v>0</v>
      </c>
      <c r="E28" s="124">
        <v>0</v>
      </c>
      <c r="F28" s="38"/>
      <c r="G28" s="398" t="s">
        <v>102</v>
      </c>
      <c r="H28" s="398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399" t="s">
        <v>110</v>
      </c>
      <c r="C29" s="399"/>
      <c r="D29" s="124">
        <v>-2333526.39</v>
      </c>
      <c r="E29" s="124">
        <v>0</v>
      </c>
      <c r="F29" s="38"/>
      <c r="G29" s="396" t="s">
        <v>111</v>
      </c>
      <c r="H29" s="396"/>
      <c r="I29" s="124">
        <v>0</v>
      </c>
      <c r="J29" s="124">
        <v>0</v>
      </c>
      <c r="K29" s="123"/>
    </row>
    <row r="30" spans="1:11">
      <c r="A30" s="39"/>
      <c r="B30" s="396" t="s">
        <v>112</v>
      </c>
      <c r="C30" s="396"/>
      <c r="D30" s="124">
        <v>0</v>
      </c>
      <c r="E30" s="124">
        <v>0</v>
      </c>
      <c r="F30" s="38"/>
      <c r="G30" s="396" t="s">
        <v>50</v>
      </c>
      <c r="H30" s="396"/>
      <c r="I30" s="124">
        <v>0</v>
      </c>
      <c r="J30" s="124">
        <v>0</v>
      </c>
      <c r="K30" s="123"/>
    </row>
    <row r="31" spans="1:11">
      <c r="A31" s="39"/>
      <c r="B31" s="396" t="s">
        <v>113</v>
      </c>
      <c r="C31" s="396"/>
      <c r="D31" s="124">
        <v>115994</v>
      </c>
      <c r="E31" s="124">
        <v>16584</v>
      </c>
      <c r="F31" s="38"/>
      <c r="G31" s="396" t="s">
        <v>114</v>
      </c>
      <c r="H31" s="396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400" t="s">
        <v>115</v>
      </c>
      <c r="C33" s="400"/>
      <c r="D33" s="127">
        <f>D12+D22+D26</f>
        <v>14290667.609999999</v>
      </c>
      <c r="E33" s="127">
        <f>E12+E22+E26</f>
        <v>13419396</v>
      </c>
      <c r="F33" s="128"/>
      <c r="G33" s="397" t="s">
        <v>116</v>
      </c>
      <c r="H33" s="397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400"/>
      <c r="C34" s="400"/>
      <c r="D34" s="70"/>
      <c r="E34" s="70"/>
      <c r="F34" s="38"/>
      <c r="G34" s="396" t="s">
        <v>117</v>
      </c>
      <c r="H34" s="396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6" t="s">
        <v>118</v>
      </c>
      <c r="H35" s="396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6" t="s">
        <v>119</v>
      </c>
      <c r="H36" s="396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6" t="s">
        <v>120</v>
      </c>
      <c r="H37" s="396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6" t="s">
        <v>121</v>
      </c>
      <c r="H38" s="396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398" t="s">
        <v>122</v>
      </c>
      <c r="H40" s="398"/>
      <c r="I40" s="80">
        <f>SUM(I41:I46)</f>
        <v>-1747334.3900000001</v>
      </c>
      <c r="J40" s="80">
        <f>SUM(J41:J46)</f>
        <v>43368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399" t="s">
        <v>123</v>
      </c>
      <c r="H41" s="399"/>
      <c r="I41" s="124">
        <v>-2333526.39</v>
      </c>
      <c r="J41" s="124">
        <v>0</v>
      </c>
      <c r="K41" s="123"/>
    </row>
    <row r="42" spans="1:11">
      <c r="A42" s="129"/>
      <c r="B42" s="38"/>
      <c r="C42" s="38"/>
      <c r="D42" s="38"/>
      <c r="E42" s="38"/>
      <c r="F42" s="38"/>
      <c r="G42" s="396" t="s">
        <v>124</v>
      </c>
      <c r="H42" s="396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6" t="s">
        <v>125</v>
      </c>
      <c r="H43" s="396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399" t="s">
        <v>205</v>
      </c>
      <c r="H44" s="399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6" t="s">
        <v>126</v>
      </c>
      <c r="H45" s="396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6" t="s">
        <v>127</v>
      </c>
      <c r="H46" s="396"/>
      <c r="I46" s="124">
        <v>586192</v>
      </c>
      <c r="J46" s="124">
        <v>43368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398" t="s">
        <v>128</v>
      </c>
      <c r="H48" s="398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396" t="s">
        <v>129</v>
      </c>
      <c r="H49" s="396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400" t="s">
        <v>130</v>
      </c>
      <c r="H51" s="400"/>
      <c r="I51" s="130">
        <f>I12+I17+I28+I33+I40+I48</f>
        <v>14290667.609999999</v>
      </c>
      <c r="J51" s="130">
        <f>J12+J17+J28+J33+J40+J48</f>
        <v>13419396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402" t="s">
        <v>131</v>
      </c>
      <c r="H53" s="402"/>
      <c r="I53" s="130">
        <f>D33-I51</f>
        <v>0</v>
      </c>
      <c r="J53" s="130">
        <f>E33-J51</f>
        <v>0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403" t="s">
        <v>78</v>
      </c>
      <c r="C58" s="403"/>
      <c r="D58" s="403"/>
      <c r="E58" s="403"/>
      <c r="F58" s="403"/>
      <c r="G58" s="403"/>
      <c r="H58" s="403"/>
      <c r="I58" s="403"/>
      <c r="J58" s="403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04"/>
      <c r="D60" s="404"/>
      <c r="E60" s="59"/>
      <c r="G60" s="405"/>
      <c r="H60" s="405"/>
      <c r="I60" s="59"/>
      <c r="J60" s="59"/>
    </row>
    <row r="61" spans="1:11" ht="14.1" customHeight="1">
      <c r="B61" s="64"/>
      <c r="C61" s="406" t="s">
        <v>410</v>
      </c>
      <c r="D61" s="406"/>
      <c r="E61" s="59"/>
      <c r="F61" s="59"/>
      <c r="G61" s="406" t="s">
        <v>411</v>
      </c>
      <c r="H61" s="406"/>
      <c r="I61" s="43"/>
      <c r="J61" s="59"/>
    </row>
    <row r="62" spans="1:11" ht="14.1" customHeight="1">
      <c r="B62" s="65"/>
      <c r="C62" s="401" t="s">
        <v>415</v>
      </c>
      <c r="D62" s="401"/>
      <c r="E62" s="66"/>
      <c r="F62" s="66"/>
      <c r="G62" s="401" t="s">
        <v>412</v>
      </c>
      <c r="H62" s="401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B19" zoomScale="150" zoomScaleNormal="150" workbookViewId="0">
      <selection activeCell="E15" sqref="E15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82" t="s">
        <v>193</v>
      </c>
      <c r="C2" s="483"/>
      <c r="D2" s="483"/>
      <c r="E2" s="483"/>
      <c r="F2" s="483"/>
      <c r="G2" s="483"/>
      <c r="H2" s="483"/>
      <c r="I2" s="484"/>
    </row>
    <row r="3" spans="2:9">
      <c r="B3" s="485" t="s">
        <v>409</v>
      </c>
      <c r="C3" s="486"/>
      <c r="D3" s="486"/>
      <c r="E3" s="486"/>
      <c r="F3" s="486"/>
      <c r="G3" s="486"/>
      <c r="H3" s="486"/>
      <c r="I3" s="487"/>
    </row>
    <row r="4" spans="2:9">
      <c r="B4" s="485" t="s">
        <v>242</v>
      </c>
      <c r="C4" s="486"/>
      <c r="D4" s="486"/>
      <c r="E4" s="486"/>
      <c r="F4" s="486"/>
      <c r="G4" s="486"/>
      <c r="H4" s="486"/>
      <c r="I4" s="487"/>
    </row>
    <row r="5" spans="2:9">
      <c r="B5" s="485" t="s">
        <v>243</v>
      </c>
      <c r="C5" s="486"/>
      <c r="D5" s="486"/>
      <c r="E5" s="486"/>
      <c r="F5" s="486"/>
      <c r="G5" s="486"/>
      <c r="H5" s="486"/>
      <c r="I5" s="487"/>
    </row>
    <row r="6" spans="2:9">
      <c r="B6" s="488" t="s">
        <v>215</v>
      </c>
      <c r="C6" s="489"/>
      <c r="D6" s="489"/>
      <c r="E6" s="489"/>
      <c r="F6" s="489"/>
      <c r="G6" s="489"/>
      <c r="H6" s="489"/>
      <c r="I6" s="490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91" t="s">
        <v>76</v>
      </c>
      <c r="C8" s="491"/>
      <c r="D8" s="492" t="s">
        <v>244</v>
      </c>
      <c r="E8" s="492"/>
      <c r="F8" s="492"/>
      <c r="G8" s="492"/>
      <c r="H8" s="492"/>
      <c r="I8" s="492" t="s">
        <v>245</v>
      </c>
    </row>
    <row r="9" spans="2:9" ht="22.5">
      <c r="B9" s="491"/>
      <c r="C9" s="491"/>
      <c r="D9" s="304" t="s">
        <v>246</v>
      </c>
      <c r="E9" s="304" t="s">
        <v>247</v>
      </c>
      <c r="F9" s="304" t="s">
        <v>221</v>
      </c>
      <c r="G9" s="304" t="s">
        <v>222</v>
      </c>
      <c r="H9" s="304" t="s">
        <v>248</v>
      </c>
      <c r="I9" s="492"/>
    </row>
    <row r="10" spans="2:9">
      <c r="B10" s="491"/>
      <c r="C10" s="491"/>
      <c r="D10" s="304">
        <v>1</v>
      </c>
      <c r="E10" s="304">
        <v>2</v>
      </c>
      <c r="F10" s="304" t="s">
        <v>249</v>
      </c>
      <c r="G10" s="304">
        <v>4</v>
      </c>
      <c r="H10" s="304">
        <v>5</v>
      </c>
      <c r="I10" s="304" t="s">
        <v>250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409</v>
      </c>
      <c r="D12" s="382">
        <v>12252000</v>
      </c>
      <c r="E12" s="382">
        <v>4372194</v>
      </c>
      <c r="F12" s="382">
        <v>16624194</v>
      </c>
      <c r="G12" s="382">
        <v>16624194</v>
      </c>
      <c r="H12" s="382">
        <v>15712603</v>
      </c>
      <c r="I12" s="318">
        <f>+F12-G12</f>
        <v>0</v>
      </c>
    </row>
    <row r="13" spans="2:9">
      <c r="B13" s="308"/>
      <c r="C13" s="309"/>
      <c r="D13" s="382"/>
      <c r="E13" s="382"/>
      <c r="F13" s="382">
        <f t="shared" ref="F13:F20" si="0">+D13+E13</f>
        <v>0</v>
      </c>
      <c r="G13" s="382"/>
      <c r="H13" s="382"/>
      <c r="I13" s="318">
        <f t="shared" ref="I13:I20" si="1">+F13-G13</f>
        <v>0</v>
      </c>
    </row>
    <row r="14" spans="2:9">
      <c r="B14" s="308"/>
      <c r="C14" s="309"/>
      <c r="D14" s="318"/>
      <c r="E14" s="318"/>
      <c r="F14" s="318">
        <f t="shared" si="0"/>
        <v>0</v>
      </c>
      <c r="G14" s="318"/>
      <c r="H14" s="318"/>
      <c r="I14" s="318">
        <f t="shared" si="1"/>
        <v>0</v>
      </c>
    </row>
    <row r="15" spans="2:9">
      <c r="B15" s="308"/>
      <c r="C15" s="309"/>
      <c r="D15" s="318"/>
      <c r="E15" s="318"/>
      <c r="F15" s="318">
        <f t="shared" si="0"/>
        <v>0</v>
      </c>
      <c r="G15" s="318"/>
      <c r="H15" s="318"/>
      <c r="I15" s="318">
        <f t="shared" si="1"/>
        <v>0</v>
      </c>
    </row>
    <row r="16" spans="2:9">
      <c r="B16" s="308"/>
      <c r="C16" s="309"/>
      <c r="D16" s="318"/>
      <c r="E16" s="318"/>
      <c r="F16" s="318">
        <f t="shared" si="0"/>
        <v>0</v>
      </c>
      <c r="G16" s="318"/>
      <c r="H16" s="318"/>
      <c r="I16" s="318">
        <f t="shared" si="1"/>
        <v>0</v>
      </c>
    </row>
    <row r="17" spans="1:10">
      <c r="B17" s="308"/>
      <c r="C17" s="309"/>
      <c r="D17" s="318"/>
      <c r="E17" s="318"/>
      <c r="F17" s="318">
        <f t="shared" si="0"/>
        <v>0</v>
      </c>
      <c r="G17" s="318"/>
      <c r="H17" s="318"/>
      <c r="I17" s="318">
        <f t="shared" si="1"/>
        <v>0</v>
      </c>
    </row>
    <row r="18" spans="1:10">
      <c r="B18" s="308"/>
      <c r="C18" s="309"/>
      <c r="D18" s="318"/>
      <c r="E18" s="318"/>
      <c r="F18" s="318">
        <f t="shared" si="0"/>
        <v>0</v>
      </c>
      <c r="G18" s="318"/>
      <c r="H18" s="318"/>
      <c r="I18" s="318">
        <f t="shared" si="1"/>
        <v>0</v>
      </c>
    </row>
    <row r="19" spans="1:10">
      <c r="B19" s="308"/>
      <c r="C19" s="309"/>
      <c r="D19" s="318"/>
      <c r="E19" s="318"/>
      <c r="F19" s="318">
        <f t="shared" si="0"/>
        <v>0</v>
      </c>
      <c r="G19" s="318"/>
      <c r="H19" s="318"/>
      <c r="I19" s="318">
        <f t="shared" si="1"/>
        <v>0</v>
      </c>
    </row>
    <row r="20" spans="1:10">
      <c r="B20" s="308"/>
      <c r="C20" s="309"/>
      <c r="D20" s="318"/>
      <c r="E20" s="318"/>
      <c r="F20" s="318">
        <f t="shared" si="0"/>
        <v>0</v>
      </c>
      <c r="G20" s="318"/>
      <c r="H20" s="318"/>
      <c r="I20" s="318">
        <f t="shared" si="1"/>
        <v>0</v>
      </c>
    </row>
    <row r="21" spans="1:10">
      <c r="B21" s="310"/>
      <c r="C21" s="311"/>
      <c r="D21" s="312"/>
      <c r="E21" s="312"/>
      <c r="F21" s="312"/>
      <c r="G21" s="312"/>
      <c r="H21" s="312"/>
      <c r="I21" s="312"/>
    </row>
    <row r="22" spans="1:10" s="316" customFormat="1">
      <c r="A22" s="313"/>
      <c r="B22" s="314"/>
      <c r="C22" s="315" t="s">
        <v>251</v>
      </c>
      <c r="D22" s="381">
        <f>SUM(D12:D20)</f>
        <v>12252000</v>
      </c>
      <c r="E22" s="381">
        <f t="shared" ref="E22:I22" si="2">SUM(E12:E20)</f>
        <v>4372194</v>
      </c>
      <c r="F22" s="381">
        <f t="shared" si="2"/>
        <v>16624194</v>
      </c>
      <c r="G22" s="381">
        <f t="shared" si="2"/>
        <v>16624194</v>
      </c>
      <c r="H22" s="381">
        <f t="shared" si="2"/>
        <v>15712603</v>
      </c>
      <c r="I22" s="317">
        <f t="shared" si="2"/>
        <v>0</v>
      </c>
      <c r="J22" s="313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="130" zoomScaleNormal="130" workbookViewId="0">
      <selection activeCell="C20" sqref="C20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82" t="s">
        <v>193</v>
      </c>
      <c r="C2" s="483"/>
      <c r="D2" s="483"/>
      <c r="E2" s="483"/>
      <c r="F2" s="483"/>
      <c r="G2" s="483"/>
      <c r="H2" s="483"/>
      <c r="I2" s="484"/>
    </row>
    <row r="3" spans="2:9">
      <c r="B3" s="485" t="s">
        <v>409</v>
      </c>
      <c r="C3" s="486"/>
      <c r="D3" s="486"/>
      <c r="E3" s="486"/>
      <c r="F3" s="486"/>
      <c r="G3" s="486"/>
      <c r="H3" s="486"/>
      <c r="I3" s="487"/>
    </row>
    <row r="4" spans="2:9">
      <c r="B4" s="485" t="s">
        <v>242</v>
      </c>
      <c r="C4" s="486"/>
      <c r="D4" s="486"/>
      <c r="E4" s="486"/>
      <c r="F4" s="486"/>
      <c r="G4" s="486"/>
      <c r="H4" s="486"/>
      <c r="I4" s="487"/>
    </row>
    <row r="5" spans="2:9">
      <c r="B5" s="485" t="s">
        <v>252</v>
      </c>
      <c r="C5" s="486"/>
      <c r="D5" s="486"/>
      <c r="E5" s="486"/>
      <c r="F5" s="486"/>
      <c r="G5" s="486"/>
      <c r="H5" s="486"/>
      <c r="I5" s="487"/>
    </row>
    <row r="6" spans="2:9">
      <c r="B6" s="488" t="s">
        <v>215</v>
      </c>
      <c r="C6" s="489"/>
      <c r="D6" s="489"/>
      <c r="E6" s="489"/>
      <c r="F6" s="489"/>
      <c r="G6" s="489"/>
      <c r="H6" s="489"/>
      <c r="I6" s="490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93" t="s">
        <v>76</v>
      </c>
      <c r="C8" s="494"/>
      <c r="D8" s="492" t="s">
        <v>253</v>
      </c>
      <c r="E8" s="492"/>
      <c r="F8" s="492"/>
      <c r="G8" s="492"/>
      <c r="H8" s="492"/>
      <c r="I8" s="492" t="s">
        <v>245</v>
      </c>
    </row>
    <row r="9" spans="2:9" ht="22.5">
      <c r="B9" s="495"/>
      <c r="C9" s="496"/>
      <c r="D9" s="304" t="s">
        <v>246</v>
      </c>
      <c r="E9" s="304" t="s">
        <v>247</v>
      </c>
      <c r="F9" s="304" t="s">
        <v>221</v>
      </c>
      <c r="G9" s="304" t="s">
        <v>222</v>
      </c>
      <c r="H9" s="304" t="s">
        <v>248</v>
      </c>
      <c r="I9" s="492"/>
    </row>
    <row r="10" spans="2:9">
      <c r="B10" s="497"/>
      <c r="C10" s="498"/>
      <c r="D10" s="304">
        <v>1</v>
      </c>
      <c r="E10" s="304">
        <v>2</v>
      </c>
      <c r="F10" s="304" t="s">
        <v>249</v>
      </c>
      <c r="G10" s="304">
        <v>4</v>
      </c>
      <c r="H10" s="304">
        <v>5</v>
      </c>
      <c r="I10" s="304" t="s">
        <v>250</v>
      </c>
    </row>
    <row r="11" spans="2:9">
      <c r="B11" s="319"/>
      <c r="C11" s="320"/>
      <c r="D11" s="321"/>
      <c r="E11" s="321"/>
      <c r="F11" s="321"/>
      <c r="G11" s="321"/>
      <c r="H11" s="321"/>
      <c r="I11" s="321"/>
    </row>
    <row r="12" spans="2:9">
      <c r="B12" s="305"/>
      <c r="C12" s="322" t="s">
        <v>254</v>
      </c>
      <c r="D12" s="328">
        <v>12252000</v>
      </c>
      <c r="E12" s="328">
        <v>4372194</v>
      </c>
      <c r="F12" s="328">
        <f>+D12+E12</f>
        <v>16624194</v>
      </c>
      <c r="G12" s="328">
        <v>16624194</v>
      </c>
      <c r="H12" s="328">
        <v>15712603</v>
      </c>
      <c r="I12" s="328">
        <f>+F12-G12</f>
        <v>0</v>
      </c>
    </row>
    <row r="13" spans="2:9">
      <c r="B13" s="305"/>
      <c r="C13" s="306"/>
      <c r="D13" s="328"/>
      <c r="E13" s="328"/>
      <c r="F13" s="328"/>
      <c r="G13" s="328"/>
      <c r="H13" s="328"/>
      <c r="I13" s="328"/>
    </row>
    <row r="14" spans="2:9">
      <c r="B14" s="323"/>
      <c r="C14" s="322" t="s">
        <v>255</v>
      </c>
      <c r="D14" s="328">
        <v>0</v>
      </c>
      <c r="E14" s="328">
        <v>0</v>
      </c>
      <c r="F14" s="328">
        <f>+D14+E14</f>
        <v>0</v>
      </c>
      <c r="G14" s="328">
        <v>0</v>
      </c>
      <c r="H14" s="328">
        <v>0</v>
      </c>
      <c r="I14" s="328">
        <f>+F14-G14</f>
        <v>0</v>
      </c>
    </row>
    <row r="15" spans="2:9">
      <c r="B15" s="305"/>
      <c r="C15" s="306"/>
      <c r="D15" s="328"/>
      <c r="E15" s="328"/>
      <c r="F15" s="328"/>
      <c r="G15" s="328"/>
      <c r="H15" s="328"/>
      <c r="I15" s="328"/>
    </row>
    <row r="16" spans="2:9">
      <c r="B16" s="323"/>
      <c r="C16" s="322" t="s">
        <v>256</v>
      </c>
      <c r="D16" s="328">
        <v>0</v>
      </c>
      <c r="E16" s="328">
        <v>0</v>
      </c>
      <c r="F16" s="328">
        <f>+D16+E16</f>
        <v>0</v>
      </c>
      <c r="G16" s="328">
        <v>0</v>
      </c>
      <c r="H16" s="328">
        <v>0</v>
      </c>
      <c r="I16" s="328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6" customFormat="1">
      <c r="A18" s="313"/>
      <c r="B18" s="324"/>
      <c r="C18" s="325" t="s">
        <v>251</v>
      </c>
      <c r="D18" s="383">
        <f>+D12+D14+D16</f>
        <v>12252000</v>
      </c>
      <c r="E18" s="383">
        <f t="shared" ref="E18:I18" si="0">+E12+E14+E16</f>
        <v>4372194</v>
      </c>
      <c r="F18" s="383">
        <f>+F12+F14+F16</f>
        <v>16624194</v>
      </c>
      <c r="G18" s="383">
        <f t="shared" si="0"/>
        <v>16624194</v>
      </c>
      <c r="H18" s="383">
        <f t="shared" si="0"/>
        <v>15712603</v>
      </c>
      <c r="I18" s="383">
        <f t="shared" si="0"/>
        <v>0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9" t="str">
        <f>IF(D18=CAdmon!D22," ","ERROR")</f>
        <v xml:space="preserve"> </v>
      </c>
      <c r="E21" s="329" t="str">
        <f>IF(E18=CAdmon!E22," ","ERROR")</f>
        <v xml:space="preserve"> </v>
      </c>
      <c r="F21" s="329" t="str">
        <f>IF(F18=CAdmon!F22," ","ERROR")</f>
        <v xml:space="preserve"> </v>
      </c>
      <c r="G21" s="329" t="str">
        <f>IF(G18=CAdmon!G22," ","ERROR")</f>
        <v xml:space="preserve"> </v>
      </c>
      <c r="H21" s="329" t="str">
        <f>IF(H18=CAdmon!H22," ","ERROR")</f>
        <v xml:space="preserve"> </v>
      </c>
      <c r="I21" s="32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79" zoomScale="150" zoomScaleNormal="150" workbookViewId="0">
      <selection activeCell="D15" sqref="D15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</cols>
  <sheetData>
    <row r="1" spans="2:9">
      <c r="B1" s="482" t="s">
        <v>193</v>
      </c>
      <c r="C1" s="483"/>
      <c r="D1" s="483"/>
      <c r="E1" s="483"/>
      <c r="F1" s="483"/>
      <c r="G1" s="483"/>
      <c r="H1" s="483"/>
      <c r="I1" s="484"/>
    </row>
    <row r="2" spans="2:9">
      <c r="B2" s="485" t="s">
        <v>409</v>
      </c>
      <c r="C2" s="486"/>
      <c r="D2" s="486"/>
      <c r="E2" s="486"/>
      <c r="F2" s="486"/>
      <c r="G2" s="486"/>
      <c r="H2" s="486"/>
      <c r="I2" s="487"/>
    </row>
    <row r="3" spans="2:9">
      <c r="B3" s="485" t="s">
        <v>242</v>
      </c>
      <c r="C3" s="486"/>
      <c r="D3" s="486"/>
      <c r="E3" s="486"/>
      <c r="F3" s="486"/>
      <c r="G3" s="486"/>
      <c r="H3" s="486"/>
      <c r="I3" s="487"/>
    </row>
    <row r="4" spans="2:9">
      <c r="B4" s="485" t="s">
        <v>282</v>
      </c>
      <c r="C4" s="486"/>
      <c r="D4" s="486"/>
      <c r="E4" s="486"/>
      <c r="F4" s="486"/>
      <c r="G4" s="486"/>
      <c r="H4" s="486"/>
      <c r="I4" s="487"/>
    </row>
    <row r="5" spans="2:9">
      <c r="B5" s="488" t="s">
        <v>215</v>
      </c>
      <c r="C5" s="489"/>
      <c r="D5" s="489"/>
      <c r="E5" s="489"/>
      <c r="F5" s="489"/>
      <c r="G5" s="489"/>
      <c r="H5" s="489"/>
      <c r="I5" s="490"/>
    </row>
    <row r="6" spans="2:9" s="303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9">
      <c r="B7" s="491" t="s">
        <v>76</v>
      </c>
      <c r="C7" s="491"/>
      <c r="D7" s="492" t="s">
        <v>244</v>
      </c>
      <c r="E7" s="492"/>
      <c r="F7" s="492"/>
      <c r="G7" s="492"/>
      <c r="H7" s="492"/>
      <c r="I7" s="492" t="s">
        <v>245</v>
      </c>
    </row>
    <row r="8" spans="2:9" ht="22.5">
      <c r="B8" s="491"/>
      <c r="C8" s="491"/>
      <c r="D8" s="304" t="s">
        <v>246</v>
      </c>
      <c r="E8" s="304" t="s">
        <v>247</v>
      </c>
      <c r="F8" s="304" t="s">
        <v>221</v>
      </c>
      <c r="G8" s="304" t="s">
        <v>222</v>
      </c>
      <c r="H8" s="304" t="s">
        <v>248</v>
      </c>
      <c r="I8" s="492"/>
    </row>
    <row r="9" spans="2:9" ht="11.25" customHeight="1">
      <c r="B9" s="491"/>
      <c r="C9" s="491"/>
      <c r="D9" s="304">
        <v>1</v>
      </c>
      <c r="E9" s="304">
        <v>2</v>
      </c>
      <c r="F9" s="304" t="s">
        <v>249</v>
      </c>
      <c r="G9" s="304">
        <v>4</v>
      </c>
      <c r="H9" s="304">
        <v>5</v>
      </c>
      <c r="I9" s="304" t="s">
        <v>250</v>
      </c>
    </row>
    <row r="10" spans="2:9">
      <c r="B10" s="499" t="s">
        <v>181</v>
      </c>
      <c r="C10" s="500"/>
      <c r="D10" s="333">
        <f>SUM(D11:D17)</f>
        <v>12252000</v>
      </c>
      <c r="E10" s="333">
        <f>SUM(E11:E17)</f>
        <v>1053644</v>
      </c>
      <c r="F10" s="333">
        <f>+D10+E10</f>
        <v>13305644</v>
      </c>
      <c r="G10" s="333">
        <f t="shared" ref="G10:H10" si="0">SUM(G11:G17)</f>
        <v>13305644</v>
      </c>
      <c r="H10" s="333">
        <f t="shared" si="0"/>
        <v>12435613</v>
      </c>
      <c r="I10" s="333">
        <f>+F10-G10</f>
        <v>0</v>
      </c>
    </row>
    <row r="11" spans="2:9">
      <c r="B11" s="331"/>
      <c r="C11" s="332" t="s">
        <v>257</v>
      </c>
      <c r="D11" s="328">
        <v>7982010</v>
      </c>
      <c r="E11" s="328">
        <f>1797802-2267673</f>
        <v>-469871</v>
      </c>
      <c r="F11" s="333">
        <f>+D11+E11</f>
        <v>7512139</v>
      </c>
      <c r="G11" s="328">
        <v>7512139</v>
      </c>
      <c r="H11" s="328">
        <v>7512139</v>
      </c>
      <c r="I11" s="333">
        <f t="shared" ref="I11:I74" si="1">+F11-G11</f>
        <v>0</v>
      </c>
    </row>
    <row r="12" spans="2:9">
      <c r="B12" s="331"/>
      <c r="C12" s="332" t="s">
        <v>258</v>
      </c>
      <c r="D12" s="328"/>
      <c r="E12" s="328">
        <v>33665</v>
      </c>
      <c r="F12" s="333">
        <f t="shared" ref="F12:F74" si="2">+D12+E12</f>
        <v>33665</v>
      </c>
      <c r="G12" s="328">
        <v>33665</v>
      </c>
      <c r="H12" s="328">
        <v>33665</v>
      </c>
      <c r="I12" s="333">
        <f t="shared" si="1"/>
        <v>0</v>
      </c>
    </row>
    <row r="13" spans="2:9">
      <c r="B13" s="331"/>
      <c r="C13" s="332" t="s">
        <v>259</v>
      </c>
      <c r="D13" s="328">
        <v>2118455</v>
      </c>
      <c r="E13" s="328">
        <f>534969-573490</f>
        <v>-38521</v>
      </c>
      <c r="F13" s="333">
        <f t="shared" si="2"/>
        <v>2079934</v>
      </c>
      <c r="G13" s="328">
        <v>2079934</v>
      </c>
      <c r="H13" s="328">
        <v>1575830</v>
      </c>
      <c r="I13" s="333">
        <f t="shared" si="1"/>
        <v>0</v>
      </c>
    </row>
    <row r="14" spans="2:9">
      <c r="B14" s="331"/>
      <c r="C14" s="332" t="s">
        <v>260</v>
      </c>
      <c r="D14" s="328">
        <v>649232</v>
      </c>
      <c r="E14" s="328">
        <f>855916-186729</f>
        <v>669187</v>
      </c>
      <c r="F14" s="333">
        <f t="shared" si="2"/>
        <v>1318419</v>
      </c>
      <c r="G14" s="328">
        <v>1318419</v>
      </c>
      <c r="H14" s="328">
        <v>1151878</v>
      </c>
      <c r="I14" s="333">
        <f t="shared" si="1"/>
        <v>0</v>
      </c>
    </row>
    <row r="15" spans="2:9">
      <c r="B15" s="331"/>
      <c r="C15" s="332" t="s">
        <v>261</v>
      </c>
      <c r="D15" s="328">
        <v>1502303</v>
      </c>
      <c r="E15" s="328">
        <f>1110881-251697</f>
        <v>859184</v>
      </c>
      <c r="F15" s="333">
        <f>+D15+E15</f>
        <v>2361487</v>
      </c>
      <c r="G15" s="328">
        <v>2361487</v>
      </c>
      <c r="H15" s="328">
        <v>2162101</v>
      </c>
      <c r="I15" s="333">
        <f>+F15-G15</f>
        <v>0</v>
      </c>
    </row>
    <row r="16" spans="2:9">
      <c r="B16" s="331"/>
      <c r="C16" s="332" t="s">
        <v>262</v>
      </c>
      <c r="D16" s="328"/>
      <c r="E16" s="328"/>
      <c r="F16" s="333">
        <f t="shared" si="2"/>
        <v>0</v>
      </c>
      <c r="G16" s="328"/>
      <c r="H16" s="328"/>
      <c r="I16" s="333">
        <f t="shared" si="1"/>
        <v>0</v>
      </c>
    </row>
    <row r="17" spans="2:9">
      <c r="B17" s="331"/>
      <c r="C17" s="332" t="s">
        <v>263</v>
      </c>
      <c r="D17" s="328"/>
      <c r="E17" s="328"/>
      <c r="F17" s="333">
        <f t="shared" si="2"/>
        <v>0</v>
      </c>
      <c r="G17" s="328"/>
      <c r="H17" s="328"/>
      <c r="I17" s="333">
        <f t="shared" si="1"/>
        <v>0</v>
      </c>
    </row>
    <row r="18" spans="2:9">
      <c r="B18" s="499" t="s">
        <v>88</v>
      </c>
      <c r="C18" s="500"/>
      <c r="D18" s="333">
        <f>SUM(D19:D27)</f>
        <v>0</v>
      </c>
      <c r="E18" s="333">
        <f>SUM(E19:E27)</f>
        <v>1019783</v>
      </c>
      <c r="F18" s="333">
        <f t="shared" si="2"/>
        <v>1019783</v>
      </c>
      <c r="G18" s="333">
        <f t="shared" ref="G18:H18" si="3">SUM(G19:G27)</f>
        <v>1019783</v>
      </c>
      <c r="H18" s="333">
        <f t="shared" si="3"/>
        <v>1019783</v>
      </c>
      <c r="I18" s="333">
        <f t="shared" si="1"/>
        <v>0</v>
      </c>
    </row>
    <row r="19" spans="2:9">
      <c r="B19" s="331"/>
      <c r="C19" s="332" t="s">
        <v>264</v>
      </c>
      <c r="D19" s="328">
        <v>0</v>
      </c>
      <c r="E19" s="328">
        <f>496421-85147</f>
        <v>411274</v>
      </c>
      <c r="F19" s="333">
        <f t="shared" si="2"/>
        <v>411274</v>
      </c>
      <c r="G19" s="328">
        <v>411274</v>
      </c>
      <c r="H19" s="328">
        <v>411274</v>
      </c>
      <c r="I19" s="333">
        <f t="shared" si="1"/>
        <v>0</v>
      </c>
    </row>
    <row r="20" spans="2:9">
      <c r="B20" s="331"/>
      <c r="C20" s="332" t="s">
        <v>265</v>
      </c>
      <c r="D20" s="328">
        <v>0</v>
      </c>
      <c r="E20" s="328">
        <f>124095-49</f>
        <v>124046</v>
      </c>
      <c r="F20" s="333">
        <f t="shared" si="2"/>
        <v>124046</v>
      </c>
      <c r="G20" s="328">
        <v>124046</v>
      </c>
      <c r="H20" s="328">
        <v>124046</v>
      </c>
      <c r="I20" s="333">
        <f t="shared" si="1"/>
        <v>0</v>
      </c>
    </row>
    <row r="21" spans="2:9">
      <c r="B21" s="331"/>
      <c r="C21" s="332" t="s">
        <v>266</v>
      </c>
      <c r="D21" s="328">
        <v>0</v>
      </c>
      <c r="E21" s="328"/>
      <c r="F21" s="333">
        <f t="shared" si="2"/>
        <v>0</v>
      </c>
      <c r="G21" s="328"/>
      <c r="H21" s="328"/>
      <c r="I21" s="333">
        <f t="shared" si="1"/>
        <v>0</v>
      </c>
    </row>
    <row r="22" spans="2:9">
      <c r="B22" s="331"/>
      <c r="C22" s="332" t="s">
        <v>267</v>
      </c>
      <c r="D22" s="328">
        <v>0</v>
      </c>
      <c r="E22" s="328">
        <f>185228-12818</f>
        <v>172410</v>
      </c>
      <c r="F22" s="333">
        <f t="shared" si="2"/>
        <v>172410</v>
      </c>
      <c r="G22" s="328">
        <v>172410</v>
      </c>
      <c r="H22" s="328">
        <v>172410</v>
      </c>
      <c r="I22" s="333">
        <f t="shared" si="1"/>
        <v>0</v>
      </c>
    </row>
    <row r="23" spans="2:9">
      <c r="B23" s="331"/>
      <c r="C23" s="332" t="s">
        <v>268</v>
      </c>
      <c r="D23" s="328">
        <v>0</v>
      </c>
      <c r="E23" s="328">
        <f>1480-449</f>
        <v>1031</v>
      </c>
      <c r="F23" s="333">
        <f t="shared" si="2"/>
        <v>1031</v>
      </c>
      <c r="G23" s="328">
        <v>1031</v>
      </c>
      <c r="H23" s="328">
        <v>1031</v>
      </c>
      <c r="I23" s="333">
        <f t="shared" si="1"/>
        <v>0</v>
      </c>
    </row>
    <row r="24" spans="2:9">
      <c r="B24" s="331"/>
      <c r="C24" s="332" t="s">
        <v>269</v>
      </c>
      <c r="D24" s="328">
        <v>0</v>
      </c>
      <c r="E24" s="328">
        <v>300000</v>
      </c>
      <c r="F24" s="333">
        <f t="shared" si="2"/>
        <v>300000</v>
      </c>
      <c r="G24" s="328">
        <v>300000</v>
      </c>
      <c r="H24" s="328">
        <v>300000</v>
      </c>
      <c r="I24" s="333">
        <f t="shared" si="1"/>
        <v>0</v>
      </c>
    </row>
    <row r="25" spans="2:9">
      <c r="B25" s="331"/>
      <c r="C25" s="332" t="s">
        <v>270</v>
      </c>
      <c r="D25" s="328">
        <v>0</v>
      </c>
      <c r="E25" s="328"/>
      <c r="F25" s="333">
        <f t="shared" si="2"/>
        <v>0</v>
      </c>
      <c r="G25" s="328"/>
      <c r="H25" s="328"/>
      <c r="I25" s="333">
        <f t="shared" si="1"/>
        <v>0</v>
      </c>
    </row>
    <row r="26" spans="2:9">
      <c r="B26" s="331"/>
      <c r="C26" s="332" t="s">
        <v>271</v>
      </c>
      <c r="D26" s="328">
        <v>0</v>
      </c>
      <c r="E26" s="328"/>
      <c r="F26" s="333">
        <f t="shared" si="2"/>
        <v>0</v>
      </c>
      <c r="G26" s="328"/>
      <c r="H26" s="328"/>
      <c r="I26" s="333">
        <f t="shared" si="1"/>
        <v>0</v>
      </c>
    </row>
    <row r="27" spans="2:9">
      <c r="B27" s="331"/>
      <c r="C27" s="332" t="s">
        <v>272</v>
      </c>
      <c r="D27" s="328">
        <v>0</v>
      </c>
      <c r="E27" s="328">
        <v>11022</v>
      </c>
      <c r="F27" s="333">
        <f t="shared" si="2"/>
        <v>11022</v>
      </c>
      <c r="G27" s="328">
        <v>11022</v>
      </c>
      <c r="H27" s="328">
        <v>11022</v>
      </c>
      <c r="I27" s="333">
        <f t="shared" si="1"/>
        <v>0</v>
      </c>
    </row>
    <row r="28" spans="2:9">
      <c r="B28" s="499" t="s">
        <v>90</v>
      </c>
      <c r="C28" s="500"/>
      <c r="D28" s="333">
        <f>SUM(D29:D37)</f>
        <v>0</v>
      </c>
      <c r="E28" s="333">
        <f t="shared" ref="E28" si="4">SUM(E29:E37)</f>
        <v>1712575</v>
      </c>
      <c r="F28" s="333">
        <f t="shared" si="2"/>
        <v>1712575</v>
      </c>
      <c r="G28" s="333">
        <f t="shared" ref="G28" si="5">SUM(G29:G37)</f>
        <v>1712575</v>
      </c>
      <c r="H28" s="333">
        <f t="shared" ref="H28" si="6">SUM(H29:H37)</f>
        <v>1671015</v>
      </c>
      <c r="I28" s="333">
        <f t="shared" si="1"/>
        <v>0</v>
      </c>
    </row>
    <row r="29" spans="2:9">
      <c r="B29" s="331"/>
      <c r="C29" s="332" t="s">
        <v>273</v>
      </c>
      <c r="D29" s="328">
        <v>0</v>
      </c>
      <c r="E29" s="328">
        <f>567265-46482</f>
        <v>520783</v>
      </c>
      <c r="F29" s="333">
        <f t="shared" si="2"/>
        <v>520783</v>
      </c>
      <c r="G29" s="328">
        <v>520783</v>
      </c>
      <c r="H29" s="328">
        <v>520783</v>
      </c>
      <c r="I29" s="333">
        <f t="shared" si="1"/>
        <v>0</v>
      </c>
    </row>
    <row r="30" spans="2:9">
      <c r="B30" s="331"/>
      <c r="C30" s="332" t="s">
        <v>274</v>
      </c>
      <c r="D30" s="328">
        <v>0</v>
      </c>
      <c r="E30" s="328">
        <v>9900</v>
      </c>
      <c r="F30" s="333">
        <f t="shared" si="2"/>
        <v>9900</v>
      </c>
      <c r="G30" s="328">
        <v>9900</v>
      </c>
      <c r="H30" s="328">
        <v>9900</v>
      </c>
      <c r="I30" s="333">
        <f t="shared" si="1"/>
        <v>0</v>
      </c>
    </row>
    <row r="31" spans="2:9">
      <c r="B31" s="331"/>
      <c r="C31" s="332" t="s">
        <v>275</v>
      </c>
      <c r="D31" s="328">
        <v>0</v>
      </c>
      <c r="E31" s="328">
        <f>393291-90101</f>
        <v>303190</v>
      </c>
      <c r="F31" s="333">
        <f t="shared" si="2"/>
        <v>303190</v>
      </c>
      <c r="G31" s="328">
        <v>303190</v>
      </c>
      <c r="H31" s="328">
        <v>303190</v>
      </c>
      <c r="I31" s="333">
        <f t="shared" si="1"/>
        <v>0</v>
      </c>
    </row>
    <row r="32" spans="2:9">
      <c r="B32" s="331"/>
      <c r="C32" s="332" t="s">
        <v>276</v>
      </c>
      <c r="D32" s="328">
        <v>0</v>
      </c>
      <c r="E32" s="328">
        <v>71091</v>
      </c>
      <c r="F32" s="333">
        <f t="shared" si="2"/>
        <v>71091</v>
      </c>
      <c r="G32" s="328">
        <v>71091</v>
      </c>
      <c r="H32" s="328">
        <v>71091</v>
      </c>
      <c r="I32" s="333">
        <f t="shared" si="1"/>
        <v>0</v>
      </c>
    </row>
    <row r="33" spans="2:9">
      <c r="B33" s="331"/>
      <c r="C33" s="332" t="s">
        <v>277</v>
      </c>
      <c r="D33" s="328">
        <v>0</v>
      </c>
      <c r="E33" s="328">
        <f>501631-24354</f>
        <v>477277</v>
      </c>
      <c r="F33" s="333">
        <f t="shared" si="2"/>
        <v>477277</v>
      </c>
      <c r="G33" s="328">
        <v>477277</v>
      </c>
      <c r="H33" s="328">
        <v>477277</v>
      </c>
      <c r="I33" s="333">
        <f t="shared" si="1"/>
        <v>0</v>
      </c>
    </row>
    <row r="34" spans="2:9">
      <c r="B34" s="331"/>
      <c r="C34" s="332" t="s">
        <v>278</v>
      </c>
      <c r="D34" s="328">
        <v>0</v>
      </c>
      <c r="E34" s="328">
        <v>14354</v>
      </c>
      <c r="F34" s="333">
        <f t="shared" si="2"/>
        <v>14354</v>
      </c>
      <c r="G34" s="328">
        <v>14354</v>
      </c>
      <c r="H34" s="328">
        <v>14354</v>
      </c>
      <c r="I34" s="333">
        <f t="shared" si="1"/>
        <v>0</v>
      </c>
    </row>
    <row r="35" spans="2:9">
      <c r="B35" s="331"/>
      <c r="C35" s="332" t="s">
        <v>279</v>
      </c>
      <c r="D35" s="328">
        <v>0</v>
      </c>
      <c r="E35" s="328">
        <f>103699-197</f>
        <v>103502</v>
      </c>
      <c r="F35" s="333">
        <f t="shared" si="2"/>
        <v>103502</v>
      </c>
      <c r="G35" s="328">
        <v>103502</v>
      </c>
      <c r="H35" s="328">
        <v>103502</v>
      </c>
      <c r="I35" s="333">
        <f t="shared" si="1"/>
        <v>0</v>
      </c>
    </row>
    <row r="36" spans="2:9">
      <c r="B36" s="331"/>
      <c r="C36" s="332" t="s">
        <v>280</v>
      </c>
      <c r="D36" s="328">
        <v>0</v>
      </c>
      <c r="E36" s="328">
        <f>99245-69576</f>
        <v>29669</v>
      </c>
      <c r="F36" s="333">
        <f t="shared" si="2"/>
        <v>29669</v>
      </c>
      <c r="G36" s="328">
        <v>29669</v>
      </c>
      <c r="H36" s="328">
        <v>29669</v>
      </c>
      <c r="I36" s="333">
        <f t="shared" si="1"/>
        <v>0</v>
      </c>
    </row>
    <row r="37" spans="2:9">
      <c r="B37" s="331"/>
      <c r="C37" s="332" t="s">
        <v>281</v>
      </c>
      <c r="D37" s="328">
        <v>0</v>
      </c>
      <c r="E37" s="328">
        <f>202649-19840</f>
        <v>182809</v>
      </c>
      <c r="F37" s="333">
        <f t="shared" si="2"/>
        <v>182809</v>
      </c>
      <c r="G37" s="328">
        <v>182809</v>
      </c>
      <c r="H37" s="328">
        <v>141249</v>
      </c>
      <c r="I37" s="333">
        <f t="shared" si="1"/>
        <v>0</v>
      </c>
    </row>
    <row r="38" spans="2:9">
      <c r="B38" s="499" t="s">
        <v>234</v>
      </c>
      <c r="C38" s="500"/>
      <c r="D38" s="333">
        <f>SUM(D39:D47)</f>
        <v>0</v>
      </c>
      <c r="E38" s="333">
        <f>SUM(E39:E47)</f>
        <v>0</v>
      </c>
      <c r="F38" s="333">
        <f t="shared" si="2"/>
        <v>0</v>
      </c>
      <c r="G38" s="333">
        <f t="shared" ref="G38:H38" si="7">SUM(G39:G47)</f>
        <v>0</v>
      </c>
      <c r="H38" s="333">
        <f t="shared" si="7"/>
        <v>0</v>
      </c>
      <c r="I38" s="333">
        <f t="shared" si="1"/>
        <v>0</v>
      </c>
    </row>
    <row r="39" spans="2:9">
      <c r="B39" s="331"/>
      <c r="C39" s="332" t="s">
        <v>94</v>
      </c>
      <c r="D39" s="328"/>
      <c r="E39" s="328"/>
      <c r="F39" s="333">
        <f t="shared" si="2"/>
        <v>0</v>
      </c>
      <c r="G39" s="328"/>
      <c r="H39" s="328"/>
      <c r="I39" s="333">
        <f t="shared" si="1"/>
        <v>0</v>
      </c>
    </row>
    <row r="40" spans="2:9">
      <c r="B40" s="331"/>
      <c r="C40" s="332" t="s">
        <v>96</v>
      </c>
      <c r="D40" s="328"/>
      <c r="E40" s="328"/>
      <c r="F40" s="333">
        <f t="shared" si="2"/>
        <v>0</v>
      </c>
      <c r="G40" s="328"/>
      <c r="H40" s="328"/>
      <c r="I40" s="333">
        <f t="shared" si="1"/>
        <v>0</v>
      </c>
    </row>
    <row r="41" spans="2:9">
      <c r="B41" s="331"/>
      <c r="C41" s="332" t="s">
        <v>98</v>
      </c>
      <c r="D41" s="328"/>
      <c r="E41" s="328"/>
      <c r="F41" s="333">
        <f t="shared" si="2"/>
        <v>0</v>
      </c>
      <c r="G41" s="328"/>
      <c r="H41" s="328"/>
      <c r="I41" s="333">
        <f t="shared" si="1"/>
        <v>0</v>
      </c>
    </row>
    <row r="42" spans="2:9">
      <c r="B42" s="331"/>
      <c r="C42" s="332" t="s">
        <v>99</v>
      </c>
      <c r="D42" s="328"/>
      <c r="E42" s="328"/>
      <c r="F42" s="333">
        <f t="shared" si="2"/>
        <v>0</v>
      </c>
      <c r="G42" s="328"/>
      <c r="H42" s="328"/>
      <c r="I42" s="333">
        <f t="shared" si="1"/>
        <v>0</v>
      </c>
    </row>
    <row r="43" spans="2:9">
      <c r="B43" s="331"/>
      <c r="C43" s="332" t="s">
        <v>101</v>
      </c>
      <c r="D43" s="328"/>
      <c r="E43" s="328"/>
      <c r="F43" s="333">
        <f t="shared" si="2"/>
        <v>0</v>
      </c>
      <c r="G43" s="328"/>
      <c r="H43" s="328"/>
      <c r="I43" s="333">
        <f t="shared" si="1"/>
        <v>0</v>
      </c>
    </row>
    <row r="44" spans="2:9">
      <c r="B44" s="331"/>
      <c r="C44" s="332" t="s">
        <v>283</v>
      </c>
      <c r="D44" s="328"/>
      <c r="E44" s="328"/>
      <c r="F44" s="333">
        <f t="shared" si="2"/>
        <v>0</v>
      </c>
      <c r="G44" s="328"/>
      <c r="H44" s="328"/>
      <c r="I44" s="333">
        <f t="shared" si="1"/>
        <v>0</v>
      </c>
    </row>
    <row r="45" spans="2:9">
      <c r="B45" s="331"/>
      <c r="C45" s="332" t="s">
        <v>104</v>
      </c>
      <c r="D45" s="328"/>
      <c r="E45" s="328"/>
      <c r="F45" s="333">
        <f t="shared" si="2"/>
        <v>0</v>
      </c>
      <c r="G45" s="328"/>
      <c r="H45" s="328"/>
      <c r="I45" s="333">
        <f t="shared" si="1"/>
        <v>0</v>
      </c>
    </row>
    <row r="46" spans="2:9">
      <c r="B46" s="331"/>
      <c r="C46" s="332" t="s">
        <v>105</v>
      </c>
      <c r="D46" s="328"/>
      <c r="E46" s="328"/>
      <c r="F46" s="333">
        <f t="shared" si="2"/>
        <v>0</v>
      </c>
      <c r="G46" s="328"/>
      <c r="H46" s="328"/>
      <c r="I46" s="333">
        <f t="shared" si="1"/>
        <v>0</v>
      </c>
    </row>
    <row r="47" spans="2:9">
      <c r="B47" s="331"/>
      <c r="C47" s="332" t="s">
        <v>107</v>
      </c>
      <c r="D47" s="328"/>
      <c r="E47" s="328"/>
      <c r="F47" s="333">
        <f t="shared" si="2"/>
        <v>0</v>
      </c>
      <c r="G47" s="328"/>
      <c r="H47" s="328"/>
      <c r="I47" s="333">
        <f t="shared" si="1"/>
        <v>0</v>
      </c>
    </row>
    <row r="48" spans="2:9">
      <c r="B48" s="499" t="s">
        <v>284</v>
      </c>
      <c r="C48" s="500"/>
      <c r="D48" s="333">
        <f>SUM(D49:D57)</f>
        <v>0</v>
      </c>
      <c r="E48" s="333">
        <f>SUM(E49:E57)</f>
        <v>586192</v>
      </c>
      <c r="F48" s="333">
        <f t="shared" si="2"/>
        <v>586192</v>
      </c>
      <c r="G48" s="333">
        <f t="shared" ref="G48:H48" si="8">SUM(G49:G57)</f>
        <v>586192</v>
      </c>
      <c r="H48" s="333">
        <f t="shared" si="8"/>
        <v>586192</v>
      </c>
      <c r="I48" s="333">
        <f t="shared" si="1"/>
        <v>0</v>
      </c>
    </row>
    <row r="49" spans="2:9">
      <c r="B49" s="331"/>
      <c r="C49" s="332" t="s">
        <v>285</v>
      </c>
      <c r="D49" s="328">
        <v>0</v>
      </c>
      <c r="E49" s="328">
        <v>539294</v>
      </c>
      <c r="F49" s="333">
        <f>+D49+E49</f>
        <v>539294</v>
      </c>
      <c r="G49" s="328">
        <v>539294</v>
      </c>
      <c r="H49" s="328">
        <v>539294</v>
      </c>
      <c r="I49" s="333">
        <f t="shared" si="1"/>
        <v>0</v>
      </c>
    </row>
    <row r="50" spans="2:9">
      <c r="B50" s="331"/>
      <c r="C50" s="332" t="s">
        <v>286</v>
      </c>
      <c r="D50" s="328">
        <v>0</v>
      </c>
      <c r="E50" s="328">
        <v>17492</v>
      </c>
      <c r="F50" s="333">
        <f t="shared" si="2"/>
        <v>17492</v>
      </c>
      <c r="G50" s="328">
        <v>17492</v>
      </c>
      <c r="H50" s="328">
        <v>17492</v>
      </c>
      <c r="I50" s="333">
        <f t="shared" si="1"/>
        <v>0</v>
      </c>
    </row>
    <row r="51" spans="2:9">
      <c r="B51" s="331"/>
      <c r="C51" s="332" t="s">
        <v>287</v>
      </c>
      <c r="D51" s="328">
        <v>0</v>
      </c>
      <c r="E51" s="328"/>
      <c r="F51" s="333">
        <f t="shared" si="2"/>
        <v>0</v>
      </c>
      <c r="G51" s="328"/>
      <c r="H51" s="328"/>
      <c r="I51" s="333">
        <f t="shared" si="1"/>
        <v>0</v>
      </c>
    </row>
    <row r="52" spans="2:9">
      <c r="B52" s="331"/>
      <c r="C52" s="332" t="s">
        <v>288</v>
      </c>
      <c r="D52" s="328">
        <v>0</v>
      </c>
      <c r="E52" s="328"/>
      <c r="F52" s="333">
        <f t="shared" si="2"/>
        <v>0</v>
      </c>
      <c r="G52" s="328"/>
      <c r="H52" s="328"/>
      <c r="I52" s="333">
        <f t="shared" si="1"/>
        <v>0</v>
      </c>
    </row>
    <row r="53" spans="2:9">
      <c r="B53" s="331"/>
      <c r="C53" s="332" t="s">
        <v>289</v>
      </c>
      <c r="D53" s="328">
        <v>0</v>
      </c>
      <c r="E53" s="328"/>
      <c r="F53" s="333">
        <f t="shared" si="2"/>
        <v>0</v>
      </c>
      <c r="G53" s="328"/>
      <c r="H53" s="328"/>
      <c r="I53" s="333">
        <f t="shared" si="1"/>
        <v>0</v>
      </c>
    </row>
    <row r="54" spans="2:9">
      <c r="B54" s="331"/>
      <c r="C54" s="332" t="s">
        <v>290</v>
      </c>
      <c r="D54" s="328">
        <v>0</v>
      </c>
      <c r="E54" s="328"/>
      <c r="F54" s="333">
        <f t="shared" si="2"/>
        <v>0</v>
      </c>
      <c r="G54" s="328"/>
      <c r="H54" s="328"/>
      <c r="I54" s="333">
        <f t="shared" si="1"/>
        <v>0</v>
      </c>
    </row>
    <row r="55" spans="2:9">
      <c r="B55" s="331"/>
      <c r="C55" s="332" t="s">
        <v>291</v>
      </c>
      <c r="D55" s="328">
        <v>0</v>
      </c>
      <c r="E55" s="328"/>
      <c r="F55" s="333">
        <f t="shared" si="2"/>
        <v>0</v>
      </c>
      <c r="G55" s="328"/>
      <c r="H55" s="328"/>
      <c r="I55" s="333">
        <f t="shared" si="1"/>
        <v>0</v>
      </c>
    </row>
    <row r="56" spans="2:9">
      <c r="B56" s="331"/>
      <c r="C56" s="332" t="s">
        <v>292</v>
      </c>
      <c r="D56" s="328">
        <v>0</v>
      </c>
      <c r="E56" s="328"/>
      <c r="F56" s="333">
        <f t="shared" si="2"/>
        <v>0</v>
      </c>
      <c r="G56" s="328"/>
      <c r="H56" s="328"/>
      <c r="I56" s="333">
        <f t="shared" si="1"/>
        <v>0</v>
      </c>
    </row>
    <row r="57" spans="2:9">
      <c r="B57" s="331"/>
      <c r="C57" s="332" t="s">
        <v>37</v>
      </c>
      <c r="D57" s="328">
        <v>0</v>
      </c>
      <c r="E57" s="328">
        <v>29406</v>
      </c>
      <c r="F57" s="333">
        <f t="shared" si="2"/>
        <v>29406</v>
      </c>
      <c r="G57" s="328">
        <v>29406</v>
      </c>
      <c r="H57" s="328">
        <v>29406</v>
      </c>
      <c r="I57" s="333">
        <f t="shared" si="1"/>
        <v>0</v>
      </c>
    </row>
    <row r="58" spans="2:9">
      <c r="B58" s="499" t="s">
        <v>128</v>
      </c>
      <c r="C58" s="500"/>
      <c r="D58" s="333">
        <f>SUM(D59:D61)</f>
        <v>0</v>
      </c>
      <c r="E58" s="333">
        <f>SUM(E59:E61)</f>
        <v>0</v>
      </c>
      <c r="F58" s="333">
        <f t="shared" si="2"/>
        <v>0</v>
      </c>
      <c r="G58" s="333">
        <f t="shared" ref="G58:H58" si="9">SUM(G59:G61)</f>
        <v>0</v>
      </c>
      <c r="H58" s="333">
        <f t="shared" si="9"/>
        <v>0</v>
      </c>
      <c r="I58" s="333">
        <f t="shared" si="1"/>
        <v>0</v>
      </c>
    </row>
    <row r="59" spans="2:9">
      <c r="B59" s="331"/>
      <c r="C59" s="332" t="s">
        <v>293</v>
      </c>
      <c r="D59" s="328"/>
      <c r="E59" s="328"/>
      <c r="F59" s="333">
        <f t="shared" si="2"/>
        <v>0</v>
      </c>
      <c r="G59" s="328"/>
      <c r="H59" s="328"/>
      <c r="I59" s="333">
        <f t="shared" si="1"/>
        <v>0</v>
      </c>
    </row>
    <row r="60" spans="2:9">
      <c r="B60" s="331"/>
      <c r="C60" s="332" t="s">
        <v>294</v>
      </c>
      <c r="D60" s="328"/>
      <c r="E60" s="328"/>
      <c r="F60" s="333">
        <f t="shared" si="2"/>
        <v>0</v>
      </c>
      <c r="G60" s="328"/>
      <c r="H60" s="328"/>
      <c r="I60" s="333">
        <f t="shared" si="1"/>
        <v>0</v>
      </c>
    </row>
    <row r="61" spans="2:9">
      <c r="B61" s="331"/>
      <c r="C61" s="332" t="s">
        <v>295</v>
      </c>
      <c r="D61" s="328"/>
      <c r="E61" s="328"/>
      <c r="F61" s="333">
        <f t="shared" si="2"/>
        <v>0</v>
      </c>
      <c r="G61" s="328"/>
      <c r="H61" s="328"/>
      <c r="I61" s="333">
        <f t="shared" si="1"/>
        <v>0</v>
      </c>
    </row>
    <row r="62" spans="2:9">
      <c r="B62" s="499" t="s">
        <v>296</v>
      </c>
      <c r="C62" s="500"/>
      <c r="D62" s="333">
        <f>SUM(D63:D69)</f>
        <v>0</v>
      </c>
      <c r="E62" s="333">
        <f>SUM(E63:E69)</f>
        <v>0</v>
      </c>
      <c r="F62" s="333">
        <f t="shared" si="2"/>
        <v>0</v>
      </c>
      <c r="G62" s="333">
        <f t="shared" ref="G62:H62" si="10">SUM(G63:G69)</f>
        <v>0</v>
      </c>
      <c r="H62" s="333">
        <f t="shared" si="10"/>
        <v>0</v>
      </c>
      <c r="I62" s="333">
        <f t="shared" si="1"/>
        <v>0</v>
      </c>
    </row>
    <row r="63" spans="2:9">
      <c r="B63" s="331"/>
      <c r="C63" s="332" t="s">
        <v>297</v>
      </c>
      <c r="D63" s="328"/>
      <c r="E63" s="328"/>
      <c r="F63" s="333">
        <f t="shared" si="2"/>
        <v>0</v>
      </c>
      <c r="G63" s="328"/>
      <c r="H63" s="328"/>
      <c r="I63" s="333">
        <f t="shared" si="1"/>
        <v>0</v>
      </c>
    </row>
    <row r="64" spans="2:9">
      <c r="B64" s="331"/>
      <c r="C64" s="332" t="s">
        <v>298</v>
      </c>
      <c r="D64" s="328"/>
      <c r="E64" s="328"/>
      <c r="F64" s="333">
        <f t="shared" si="2"/>
        <v>0</v>
      </c>
      <c r="G64" s="328"/>
      <c r="H64" s="328"/>
      <c r="I64" s="333">
        <f t="shared" si="1"/>
        <v>0</v>
      </c>
    </row>
    <row r="65" spans="2:9">
      <c r="B65" s="331"/>
      <c r="C65" s="332" t="s">
        <v>299</v>
      </c>
      <c r="D65" s="328"/>
      <c r="E65" s="328"/>
      <c r="F65" s="333">
        <f t="shared" si="2"/>
        <v>0</v>
      </c>
      <c r="G65" s="328"/>
      <c r="H65" s="328"/>
      <c r="I65" s="333">
        <f t="shared" si="1"/>
        <v>0</v>
      </c>
    </row>
    <row r="66" spans="2:9">
      <c r="B66" s="331"/>
      <c r="C66" s="332" t="s">
        <v>300</v>
      </c>
      <c r="D66" s="328"/>
      <c r="E66" s="328"/>
      <c r="F66" s="333">
        <f t="shared" si="2"/>
        <v>0</v>
      </c>
      <c r="G66" s="328"/>
      <c r="H66" s="328"/>
      <c r="I66" s="333">
        <f t="shared" si="1"/>
        <v>0</v>
      </c>
    </row>
    <row r="67" spans="2:9">
      <c r="B67" s="331"/>
      <c r="C67" s="332" t="s">
        <v>301</v>
      </c>
      <c r="D67" s="328"/>
      <c r="E67" s="328"/>
      <c r="F67" s="333">
        <f t="shared" si="2"/>
        <v>0</v>
      </c>
      <c r="G67" s="328"/>
      <c r="H67" s="328"/>
      <c r="I67" s="333">
        <f t="shared" si="1"/>
        <v>0</v>
      </c>
    </row>
    <row r="68" spans="2:9">
      <c r="B68" s="331"/>
      <c r="C68" s="332" t="s">
        <v>302</v>
      </c>
      <c r="D68" s="328"/>
      <c r="E68" s="328"/>
      <c r="F68" s="333">
        <f t="shared" si="2"/>
        <v>0</v>
      </c>
      <c r="G68" s="328"/>
      <c r="H68" s="328"/>
      <c r="I68" s="333">
        <f t="shared" si="1"/>
        <v>0</v>
      </c>
    </row>
    <row r="69" spans="2:9">
      <c r="B69" s="331"/>
      <c r="C69" s="332" t="s">
        <v>303</v>
      </c>
      <c r="D69" s="328"/>
      <c r="E69" s="328"/>
      <c r="F69" s="333">
        <f t="shared" si="2"/>
        <v>0</v>
      </c>
      <c r="G69" s="328"/>
      <c r="H69" s="328"/>
      <c r="I69" s="333">
        <f t="shared" si="1"/>
        <v>0</v>
      </c>
    </row>
    <row r="70" spans="2:9">
      <c r="B70" s="477" t="s">
        <v>102</v>
      </c>
      <c r="C70" s="471"/>
      <c r="D70" s="333">
        <f>SUM(D71:D73)</f>
        <v>0</v>
      </c>
      <c r="E70" s="333">
        <f>SUM(E71:E73)</f>
        <v>0</v>
      </c>
      <c r="F70" s="333">
        <f t="shared" si="2"/>
        <v>0</v>
      </c>
      <c r="G70" s="333">
        <f t="shared" ref="G70:H70" si="11">SUM(G71:G73)</f>
        <v>0</v>
      </c>
      <c r="H70" s="333">
        <f t="shared" si="11"/>
        <v>0</v>
      </c>
      <c r="I70" s="333">
        <f t="shared" si="1"/>
        <v>0</v>
      </c>
    </row>
    <row r="71" spans="2:9">
      <c r="B71" s="331"/>
      <c r="C71" s="332" t="s">
        <v>111</v>
      </c>
      <c r="D71" s="328"/>
      <c r="E71" s="328"/>
      <c r="F71" s="333">
        <f t="shared" si="2"/>
        <v>0</v>
      </c>
      <c r="G71" s="328"/>
      <c r="H71" s="328"/>
      <c r="I71" s="333">
        <f t="shared" si="1"/>
        <v>0</v>
      </c>
    </row>
    <row r="72" spans="2:9">
      <c r="B72" s="331"/>
      <c r="C72" s="332" t="s">
        <v>50</v>
      </c>
      <c r="D72" s="328"/>
      <c r="E72" s="328"/>
      <c r="F72" s="333">
        <f t="shared" si="2"/>
        <v>0</v>
      </c>
      <c r="G72" s="328"/>
      <c r="H72" s="328"/>
      <c r="I72" s="333">
        <f t="shared" si="1"/>
        <v>0</v>
      </c>
    </row>
    <row r="73" spans="2:9">
      <c r="B73" s="331"/>
      <c r="C73" s="332" t="s">
        <v>114</v>
      </c>
      <c r="D73" s="328"/>
      <c r="E73" s="328"/>
      <c r="F73" s="333">
        <f t="shared" si="2"/>
        <v>0</v>
      </c>
      <c r="G73" s="328"/>
      <c r="H73" s="328"/>
      <c r="I73" s="333">
        <f t="shared" si="1"/>
        <v>0</v>
      </c>
    </row>
    <row r="74" spans="2:9">
      <c r="B74" s="499" t="s">
        <v>304</v>
      </c>
      <c r="C74" s="500"/>
      <c r="D74" s="333">
        <f>SUM(D75:D81)</f>
        <v>0</v>
      </c>
      <c r="E74" s="333">
        <f t="shared" ref="E74" si="12">SUM(E75:E81)</f>
        <v>0</v>
      </c>
      <c r="F74" s="333">
        <f t="shared" si="2"/>
        <v>0</v>
      </c>
      <c r="G74" s="333">
        <f t="shared" ref="G74" si="13">SUM(G75:G81)</f>
        <v>0</v>
      </c>
      <c r="H74" s="333">
        <f t="shared" ref="H74" si="14">SUM(H75:H81)</f>
        <v>0</v>
      </c>
      <c r="I74" s="333">
        <f t="shared" si="1"/>
        <v>0</v>
      </c>
    </row>
    <row r="75" spans="2:9">
      <c r="B75" s="331"/>
      <c r="C75" s="332" t="s">
        <v>305</v>
      </c>
      <c r="D75" s="328"/>
      <c r="E75" s="328"/>
      <c r="F75" s="333">
        <f t="shared" ref="F75:F81" si="15">+D75+E75</f>
        <v>0</v>
      </c>
      <c r="G75" s="328"/>
      <c r="H75" s="328"/>
      <c r="I75" s="333">
        <f t="shared" ref="I75:I81" si="16">+F75-G75</f>
        <v>0</v>
      </c>
    </row>
    <row r="76" spans="2:9">
      <c r="B76" s="331"/>
      <c r="C76" s="332" t="s">
        <v>117</v>
      </c>
      <c r="D76" s="328"/>
      <c r="E76" s="328"/>
      <c r="F76" s="333">
        <f t="shared" si="15"/>
        <v>0</v>
      </c>
      <c r="G76" s="328"/>
      <c r="H76" s="328"/>
      <c r="I76" s="333">
        <f t="shared" si="16"/>
        <v>0</v>
      </c>
    </row>
    <row r="77" spans="2:9">
      <c r="B77" s="331"/>
      <c r="C77" s="332" t="s">
        <v>118</v>
      </c>
      <c r="D77" s="328"/>
      <c r="E77" s="328"/>
      <c r="F77" s="333">
        <f t="shared" si="15"/>
        <v>0</v>
      </c>
      <c r="G77" s="328"/>
      <c r="H77" s="328"/>
      <c r="I77" s="333">
        <f t="shared" si="16"/>
        <v>0</v>
      </c>
    </row>
    <row r="78" spans="2:9">
      <c r="B78" s="331"/>
      <c r="C78" s="332" t="s">
        <v>119</v>
      </c>
      <c r="D78" s="328"/>
      <c r="E78" s="328"/>
      <c r="F78" s="333">
        <f t="shared" si="15"/>
        <v>0</v>
      </c>
      <c r="G78" s="328"/>
      <c r="H78" s="328"/>
      <c r="I78" s="333">
        <f t="shared" si="16"/>
        <v>0</v>
      </c>
    </row>
    <row r="79" spans="2:9">
      <c r="B79" s="331"/>
      <c r="C79" s="332" t="s">
        <v>120</v>
      </c>
      <c r="D79" s="328"/>
      <c r="E79" s="328"/>
      <c r="F79" s="333">
        <f t="shared" si="15"/>
        <v>0</v>
      </c>
      <c r="G79" s="328"/>
      <c r="H79" s="328"/>
      <c r="I79" s="333">
        <f t="shared" si="16"/>
        <v>0</v>
      </c>
    </row>
    <row r="80" spans="2:9">
      <c r="B80" s="331"/>
      <c r="C80" s="332" t="s">
        <v>121</v>
      </c>
      <c r="D80" s="328"/>
      <c r="E80" s="328"/>
      <c r="F80" s="333">
        <f t="shared" si="15"/>
        <v>0</v>
      </c>
      <c r="G80" s="328"/>
      <c r="H80" s="328"/>
      <c r="I80" s="333">
        <f t="shared" si="16"/>
        <v>0</v>
      </c>
    </row>
    <row r="81" spans="1:10">
      <c r="B81" s="331"/>
      <c r="C81" s="332" t="s">
        <v>306</v>
      </c>
      <c r="D81" s="328"/>
      <c r="E81" s="328"/>
      <c r="F81" s="333">
        <f t="shared" si="15"/>
        <v>0</v>
      </c>
      <c r="G81" s="328"/>
      <c r="H81" s="328"/>
      <c r="I81" s="333">
        <f t="shared" si="16"/>
        <v>0</v>
      </c>
    </row>
    <row r="82" spans="1:10" s="316" customFormat="1">
      <c r="A82" s="313"/>
      <c r="B82" s="334"/>
      <c r="C82" s="335" t="s">
        <v>251</v>
      </c>
      <c r="D82" s="336">
        <f>+D10+D18+D28+D38+D48+D58+D62+D70+D74</f>
        <v>12252000</v>
      </c>
      <c r="E82" s="336">
        <f t="shared" ref="E82:I82" si="17">+E10+E18+E28+E38+E48+E58+E62+E70+E74</f>
        <v>4372194</v>
      </c>
      <c r="F82" s="336">
        <f t="shared" si="17"/>
        <v>16624194</v>
      </c>
      <c r="G82" s="336">
        <f t="shared" si="17"/>
        <v>16624194</v>
      </c>
      <c r="H82" s="336">
        <f t="shared" si="17"/>
        <v>15712603</v>
      </c>
      <c r="I82" s="336">
        <f t="shared" si="17"/>
        <v>0</v>
      </c>
      <c r="J82" s="313"/>
    </row>
    <row r="84" spans="1:10" ht="15.75">
      <c r="D84" s="330" t="str">
        <f>IF(CAdmon!D22=COG!D82," ","ERROR")</f>
        <v xml:space="preserve"> </v>
      </c>
      <c r="E84" s="330" t="str">
        <f>IF(CAdmon!E22=COG!E82," ","ERROR")</f>
        <v xml:space="preserve"> </v>
      </c>
      <c r="F84" s="330" t="str">
        <f>IF(CAdmon!F22=COG!F82," ","ERROR")</f>
        <v xml:space="preserve"> </v>
      </c>
      <c r="G84" s="330" t="str">
        <f>IF(CAdmon!G22=COG!G82," ","ERROR")</f>
        <v xml:space="preserve"> </v>
      </c>
      <c r="H84" s="330" t="str">
        <f>IF(CAdmon!H22=COG!H82," ","ERROR")</f>
        <v xml:space="preserve"> </v>
      </c>
      <c r="I84" s="330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7" workbookViewId="0">
      <selection activeCell="H15" sqref="H15"/>
    </sheetView>
  </sheetViews>
  <sheetFormatPr baseColWidth="10" defaultRowHeight="15"/>
  <cols>
    <col min="1" max="1" width="1.5703125" style="303" customWidth="1"/>
    <col min="2" max="2" width="4.5703125" style="348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482" t="s">
        <v>193</v>
      </c>
      <c r="C2" s="483"/>
      <c r="D2" s="483"/>
      <c r="E2" s="483"/>
      <c r="F2" s="483"/>
      <c r="G2" s="483"/>
      <c r="H2" s="483"/>
      <c r="I2" s="484"/>
    </row>
    <row r="3" spans="1:10">
      <c r="B3" s="485" t="s">
        <v>409</v>
      </c>
      <c r="C3" s="486"/>
      <c r="D3" s="486"/>
      <c r="E3" s="486"/>
      <c r="F3" s="486"/>
      <c r="G3" s="486"/>
      <c r="H3" s="486"/>
      <c r="I3" s="487"/>
    </row>
    <row r="4" spans="1:10">
      <c r="B4" s="485" t="s">
        <v>242</v>
      </c>
      <c r="C4" s="486"/>
      <c r="D4" s="486"/>
      <c r="E4" s="486"/>
      <c r="F4" s="486"/>
      <c r="G4" s="486"/>
      <c r="H4" s="486"/>
      <c r="I4" s="487"/>
    </row>
    <row r="5" spans="1:10">
      <c r="B5" s="485" t="s">
        <v>307</v>
      </c>
      <c r="C5" s="486"/>
      <c r="D5" s="486"/>
      <c r="E5" s="486"/>
      <c r="F5" s="486"/>
      <c r="G5" s="486"/>
      <c r="H5" s="486"/>
      <c r="I5" s="487"/>
    </row>
    <row r="6" spans="1:10">
      <c r="B6" s="488" t="s">
        <v>308</v>
      </c>
      <c r="C6" s="489"/>
      <c r="D6" s="489"/>
      <c r="E6" s="489"/>
      <c r="F6" s="489"/>
      <c r="G6" s="489"/>
      <c r="H6" s="489"/>
      <c r="I6" s="490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491" t="s">
        <v>76</v>
      </c>
      <c r="C8" s="491"/>
      <c r="D8" s="492" t="s">
        <v>244</v>
      </c>
      <c r="E8" s="492"/>
      <c r="F8" s="492"/>
      <c r="G8" s="492"/>
      <c r="H8" s="492"/>
      <c r="I8" s="492" t="s">
        <v>245</v>
      </c>
    </row>
    <row r="9" spans="1:10" ht="22.5">
      <c r="B9" s="491"/>
      <c r="C9" s="491"/>
      <c r="D9" s="304" t="s">
        <v>246</v>
      </c>
      <c r="E9" s="304" t="s">
        <v>247</v>
      </c>
      <c r="F9" s="304" t="s">
        <v>221</v>
      </c>
      <c r="G9" s="304" t="s">
        <v>222</v>
      </c>
      <c r="H9" s="304" t="s">
        <v>248</v>
      </c>
      <c r="I9" s="492"/>
    </row>
    <row r="10" spans="1:10">
      <c r="B10" s="491"/>
      <c r="C10" s="491"/>
      <c r="D10" s="304">
        <v>1</v>
      </c>
      <c r="E10" s="304">
        <v>2</v>
      </c>
      <c r="F10" s="304" t="s">
        <v>249</v>
      </c>
      <c r="G10" s="304">
        <v>4</v>
      </c>
      <c r="H10" s="304">
        <v>5</v>
      </c>
      <c r="I10" s="304" t="s">
        <v>250</v>
      </c>
    </row>
    <row r="11" spans="1:10" ht="3" customHeight="1">
      <c r="B11" s="337"/>
      <c r="C11" s="320"/>
      <c r="D11" s="321"/>
      <c r="E11" s="321"/>
      <c r="F11" s="321"/>
      <c r="G11" s="321"/>
      <c r="H11" s="321"/>
      <c r="I11" s="321"/>
    </row>
    <row r="12" spans="1:10" s="339" customFormat="1">
      <c r="A12" s="338"/>
      <c r="B12" s="501" t="s">
        <v>309</v>
      </c>
      <c r="C12" s="502"/>
      <c r="D12" s="349">
        <f>SUM(D13:D20)</f>
        <v>12252000</v>
      </c>
      <c r="E12" s="349">
        <f t="shared" ref="E12:I12" si="0">SUM(E13:E20)</f>
        <v>4372194</v>
      </c>
      <c r="F12" s="349">
        <f t="shared" si="0"/>
        <v>16624194</v>
      </c>
      <c r="G12" s="349">
        <f t="shared" si="0"/>
        <v>16624194</v>
      </c>
      <c r="H12" s="349">
        <f t="shared" si="0"/>
        <v>15712603</v>
      </c>
      <c r="I12" s="349">
        <f t="shared" si="0"/>
        <v>0</v>
      </c>
      <c r="J12" s="338"/>
    </row>
    <row r="13" spans="1:10" s="339" customFormat="1">
      <c r="A13" s="338"/>
      <c r="B13" s="340"/>
      <c r="C13" s="341" t="s">
        <v>310</v>
      </c>
      <c r="D13" s="318"/>
      <c r="E13" s="318"/>
      <c r="F13" s="318">
        <f>+D13+E13</f>
        <v>0</v>
      </c>
      <c r="G13" s="318"/>
      <c r="H13" s="318"/>
      <c r="I13" s="318">
        <f>+F13-G13</f>
        <v>0</v>
      </c>
      <c r="J13" s="338"/>
    </row>
    <row r="14" spans="1:10" s="339" customFormat="1">
      <c r="A14" s="338"/>
      <c r="B14" s="340"/>
      <c r="C14" s="341" t="s">
        <v>311</v>
      </c>
      <c r="D14" s="318">
        <v>12252000</v>
      </c>
      <c r="E14" s="318">
        <v>4372194</v>
      </c>
      <c r="F14" s="318">
        <f t="shared" ref="F14:F20" si="1">+D14+E14</f>
        <v>16624194</v>
      </c>
      <c r="G14" s="318">
        <v>16624194</v>
      </c>
      <c r="H14" s="318">
        <v>15712603</v>
      </c>
      <c r="I14" s="318">
        <f t="shared" ref="I14:I20" si="2">+F14-G14</f>
        <v>0</v>
      </c>
      <c r="J14" s="338"/>
    </row>
    <row r="15" spans="1:10" s="339" customFormat="1">
      <c r="A15" s="338"/>
      <c r="B15" s="340"/>
      <c r="C15" s="341" t="s">
        <v>312</v>
      </c>
      <c r="D15" s="318"/>
      <c r="E15" s="318"/>
      <c r="F15" s="318">
        <f t="shared" si="1"/>
        <v>0</v>
      </c>
      <c r="G15" s="318"/>
      <c r="H15" s="318"/>
      <c r="I15" s="318">
        <f t="shared" si="2"/>
        <v>0</v>
      </c>
      <c r="J15" s="338"/>
    </row>
    <row r="16" spans="1:10" s="339" customFormat="1">
      <c r="A16" s="338"/>
      <c r="B16" s="340"/>
      <c r="C16" s="341" t="s">
        <v>313</v>
      </c>
      <c r="D16" s="318"/>
      <c r="E16" s="318"/>
      <c r="F16" s="318">
        <f t="shared" si="1"/>
        <v>0</v>
      </c>
      <c r="G16" s="318"/>
      <c r="H16" s="318"/>
      <c r="I16" s="318">
        <f t="shared" si="2"/>
        <v>0</v>
      </c>
      <c r="J16" s="338"/>
    </row>
    <row r="17" spans="1:10" s="339" customFormat="1">
      <c r="A17" s="338"/>
      <c r="B17" s="340"/>
      <c r="C17" s="341" t="s">
        <v>314</v>
      </c>
      <c r="D17" s="318"/>
      <c r="E17" s="318"/>
      <c r="F17" s="318">
        <f t="shared" si="1"/>
        <v>0</v>
      </c>
      <c r="G17" s="318"/>
      <c r="H17" s="318"/>
      <c r="I17" s="318">
        <f t="shared" si="2"/>
        <v>0</v>
      </c>
      <c r="J17" s="338"/>
    </row>
    <row r="18" spans="1:10" s="339" customFormat="1">
      <c r="A18" s="338"/>
      <c r="B18" s="340"/>
      <c r="C18" s="341" t="s">
        <v>315</v>
      </c>
      <c r="D18" s="318"/>
      <c r="E18" s="318"/>
      <c r="F18" s="318">
        <f t="shared" si="1"/>
        <v>0</v>
      </c>
      <c r="G18" s="318"/>
      <c r="H18" s="318"/>
      <c r="I18" s="318">
        <f t="shared" si="2"/>
        <v>0</v>
      </c>
      <c r="J18" s="338"/>
    </row>
    <row r="19" spans="1:10" s="339" customFormat="1">
      <c r="A19" s="338"/>
      <c r="B19" s="340"/>
      <c r="C19" s="341" t="s">
        <v>316</v>
      </c>
      <c r="D19" s="318"/>
      <c r="E19" s="318"/>
      <c r="F19" s="318">
        <f t="shared" si="1"/>
        <v>0</v>
      </c>
      <c r="G19" s="318"/>
      <c r="H19" s="318"/>
      <c r="I19" s="318">
        <f t="shared" si="2"/>
        <v>0</v>
      </c>
      <c r="J19" s="338"/>
    </row>
    <row r="20" spans="1:10" s="339" customFormat="1">
      <c r="A20" s="338"/>
      <c r="B20" s="340"/>
      <c r="C20" s="341" t="s">
        <v>281</v>
      </c>
      <c r="D20" s="318"/>
      <c r="E20" s="318"/>
      <c r="F20" s="318">
        <f t="shared" si="1"/>
        <v>0</v>
      </c>
      <c r="G20" s="318"/>
      <c r="H20" s="318"/>
      <c r="I20" s="318">
        <f t="shared" si="2"/>
        <v>0</v>
      </c>
      <c r="J20" s="338"/>
    </row>
    <row r="21" spans="1:10" s="339" customFormat="1" ht="4.5" customHeight="1">
      <c r="A21" s="338"/>
      <c r="B21" s="340"/>
      <c r="C21" s="341"/>
      <c r="D21" s="318"/>
      <c r="E21" s="318"/>
      <c r="F21" s="318"/>
      <c r="G21" s="318"/>
      <c r="H21" s="318"/>
      <c r="I21" s="318"/>
      <c r="J21" s="338"/>
    </row>
    <row r="22" spans="1:10" s="343" customFormat="1">
      <c r="A22" s="342"/>
      <c r="B22" s="501" t="s">
        <v>317</v>
      </c>
      <c r="C22" s="502"/>
      <c r="D22" s="349">
        <f>SUM(D23:D29)</f>
        <v>0</v>
      </c>
      <c r="E22" s="349">
        <f t="shared" ref="E22" si="3">SUM(E23:E29)</f>
        <v>0</v>
      </c>
      <c r="F22" s="349">
        <f>+D22+E22</f>
        <v>0</v>
      </c>
      <c r="G22" s="349">
        <f t="shared" ref="G22" si="4">SUM(G23:G29)</f>
        <v>0</v>
      </c>
      <c r="H22" s="349">
        <f t="shared" ref="H22" si="5">SUM(H23:H29)</f>
        <v>0</v>
      </c>
      <c r="I22" s="349">
        <f>+F22-G22</f>
        <v>0</v>
      </c>
      <c r="J22" s="342"/>
    </row>
    <row r="23" spans="1:10" s="339" customFormat="1">
      <c r="A23" s="338"/>
      <c r="B23" s="340"/>
      <c r="C23" s="341" t="s">
        <v>318</v>
      </c>
      <c r="D23" s="350"/>
      <c r="E23" s="350"/>
      <c r="F23" s="349">
        <f t="shared" ref="F23:F29" si="6">+D23+E23</f>
        <v>0</v>
      </c>
      <c r="G23" s="350"/>
      <c r="H23" s="350"/>
      <c r="I23" s="349">
        <f t="shared" ref="I23:I29" si="7">+F23-G23</f>
        <v>0</v>
      </c>
      <c r="J23" s="338"/>
    </row>
    <row r="24" spans="1:10" s="339" customFormat="1">
      <c r="A24" s="338"/>
      <c r="B24" s="340"/>
      <c r="C24" s="341" t="s">
        <v>319</v>
      </c>
      <c r="D24" s="350"/>
      <c r="E24" s="350"/>
      <c r="F24" s="349">
        <f t="shared" si="6"/>
        <v>0</v>
      </c>
      <c r="G24" s="350"/>
      <c r="H24" s="350"/>
      <c r="I24" s="349">
        <f t="shared" si="7"/>
        <v>0</v>
      </c>
      <c r="J24" s="338"/>
    </row>
    <row r="25" spans="1:10" s="339" customFormat="1">
      <c r="A25" s="338"/>
      <c r="B25" s="340"/>
      <c r="C25" s="341" t="s">
        <v>320</v>
      </c>
      <c r="D25" s="350"/>
      <c r="E25" s="350"/>
      <c r="F25" s="349">
        <f t="shared" si="6"/>
        <v>0</v>
      </c>
      <c r="G25" s="350"/>
      <c r="H25" s="350"/>
      <c r="I25" s="349">
        <f t="shared" si="7"/>
        <v>0</v>
      </c>
      <c r="J25" s="338"/>
    </row>
    <row r="26" spans="1:10" s="339" customFormat="1">
      <c r="A26" s="338"/>
      <c r="B26" s="340"/>
      <c r="C26" s="341" t="s">
        <v>321</v>
      </c>
      <c r="D26" s="350"/>
      <c r="E26" s="350"/>
      <c r="F26" s="349">
        <f t="shared" si="6"/>
        <v>0</v>
      </c>
      <c r="G26" s="350"/>
      <c r="H26" s="350"/>
      <c r="I26" s="349">
        <f t="shared" si="7"/>
        <v>0</v>
      </c>
      <c r="J26" s="338"/>
    </row>
    <row r="27" spans="1:10" s="339" customFormat="1">
      <c r="A27" s="338"/>
      <c r="B27" s="340"/>
      <c r="C27" s="341" t="s">
        <v>322</v>
      </c>
      <c r="D27" s="350"/>
      <c r="E27" s="350"/>
      <c r="F27" s="349">
        <f t="shared" si="6"/>
        <v>0</v>
      </c>
      <c r="G27" s="350"/>
      <c r="H27" s="350"/>
      <c r="I27" s="349">
        <f t="shared" si="7"/>
        <v>0</v>
      </c>
      <c r="J27" s="338"/>
    </row>
    <row r="28" spans="1:10" s="339" customFormat="1">
      <c r="A28" s="338"/>
      <c r="B28" s="340"/>
      <c r="C28" s="341" t="s">
        <v>323</v>
      </c>
      <c r="D28" s="350"/>
      <c r="E28" s="350"/>
      <c r="F28" s="349">
        <f t="shared" si="6"/>
        <v>0</v>
      </c>
      <c r="G28" s="350"/>
      <c r="H28" s="350"/>
      <c r="I28" s="349">
        <f t="shared" si="7"/>
        <v>0</v>
      </c>
      <c r="J28" s="338"/>
    </row>
    <row r="29" spans="1:10" s="339" customFormat="1">
      <c r="A29" s="338"/>
      <c r="B29" s="340"/>
      <c r="C29" s="341" t="s">
        <v>324</v>
      </c>
      <c r="D29" s="350"/>
      <c r="E29" s="350"/>
      <c r="F29" s="349">
        <f t="shared" si="6"/>
        <v>0</v>
      </c>
      <c r="G29" s="350"/>
      <c r="H29" s="350"/>
      <c r="I29" s="349">
        <f t="shared" si="7"/>
        <v>0</v>
      </c>
      <c r="J29" s="338"/>
    </row>
    <row r="30" spans="1:10" s="339" customFormat="1" ht="4.5" customHeight="1">
      <c r="A30" s="338"/>
      <c r="B30" s="340"/>
      <c r="C30" s="341"/>
      <c r="D30" s="350"/>
      <c r="E30" s="350"/>
      <c r="F30" s="350"/>
      <c r="G30" s="350"/>
      <c r="H30" s="350"/>
      <c r="I30" s="350"/>
      <c r="J30" s="338"/>
    </row>
    <row r="31" spans="1:10" s="343" customFormat="1">
      <c r="A31" s="342"/>
      <c r="B31" s="501" t="s">
        <v>325</v>
      </c>
      <c r="C31" s="502"/>
      <c r="D31" s="351">
        <f>SUM(D32:D40)</f>
        <v>0</v>
      </c>
      <c r="E31" s="351">
        <f>SUM(E32:E40)</f>
        <v>0</v>
      </c>
      <c r="F31" s="351">
        <f>+D31+E31</f>
        <v>0</v>
      </c>
      <c r="G31" s="351">
        <f>SUM(G32:G40)</f>
        <v>0</v>
      </c>
      <c r="H31" s="351">
        <f>SUM(H32:H40)</f>
        <v>0</v>
      </c>
      <c r="I31" s="351">
        <f>+F31-G31</f>
        <v>0</v>
      </c>
      <c r="J31" s="342"/>
    </row>
    <row r="32" spans="1:10" s="339" customFormat="1">
      <c r="A32" s="338"/>
      <c r="B32" s="340"/>
      <c r="C32" s="341" t="s">
        <v>326</v>
      </c>
      <c r="D32" s="350"/>
      <c r="E32" s="350"/>
      <c r="F32" s="351">
        <f t="shared" ref="F32:F40" si="8">+D32+E32</f>
        <v>0</v>
      </c>
      <c r="G32" s="350"/>
      <c r="H32" s="350"/>
      <c r="I32" s="351">
        <f t="shared" ref="I32:I40" si="9">+F32-G32</f>
        <v>0</v>
      </c>
      <c r="J32" s="338"/>
    </row>
    <row r="33" spans="1:10" s="339" customFormat="1">
      <c r="A33" s="338"/>
      <c r="B33" s="340"/>
      <c r="C33" s="341" t="s">
        <v>327</v>
      </c>
      <c r="D33" s="350"/>
      <c r="E33" s="350"/>
      <c r="F33" s="351">
        <f t="shared" si="8"/>
        <v>0</v>
      </c>
      <c r="G33" s="350"/>
      <c r="H33" s="350"/>
      <c r="I33" s="351">
        <f t="shared" si="9"/>
        <v>0</v>
      </c>
      <c r="J33" s="338"/>
    </row>
    <row r="34" spans="1:10" s="339" customFormat="1">
      <c r="A34" s="338"/>
      <c r="B34" s="340"/>
      <c r="C34" s="341" t="s">
        <v>328</v>
      </c>
      <c r="D34" s="350"/>
      <c r="E34" s="350"/>
      <c r="F34" s="351">
        <f t="shared" si="8"/>
        <v>0</v>
      </c>
      <c r="G34" s="350"/>
      <c r="H34" s="350"/>
      <c r="I34" s="351">
        <f t="shared" si="9"/>
        <v>0</v>
      </c>
      <c r="J34" s="338"/>
    </row>
    <row r="35" spans="1:10" s="339" customFormat="1">
      <c r="A35" s="338"/>
      <c r="B35" s="340"/>
      <c r="C35" s="341" t="s">
        <v>329</v>
      </c>
      <c r="D35" s="350"/>
      <c r="E35" s="350"/>
      <c r="F35" s="351">
        <f t="shared" si="8"/>
        <v>0</v>
      </c>
      <c r="G35" s="350"/>
      <c r="H35" s="350"/>
      <c r="I35" s="351">
        <f t="shared" si="9"/>
        <v>0</v>
      </c>
      <c r="J35" s="338"/>
    </row>
    <row r="36" spans="1:10" s="339" customFormat="1">
      <c r="A36" s="338"/>
      <c r="B36" s="340"/>
      <c r="C36" s="341" t="s">
        <v>330</v>
      </c>
      <c r="D36" s="350"/>
      <c r="E36" s="350"/>
      <c r="F36" s="351">
        <f t="shared" si="8"/>
        <v>0</v>
      </c>
      <c r="G36" s="350"/>
      <c r="H36" s="350"/>
      <c r="I36" s="351">
        <f t="shared" si="9"/>
        <v>0</v>
      </c>
      <c r="J36" s="338"/>
    </row>
    <row r="37" spans="1:10" s="339" customFormat="1">
      <c r="A37" s="338"/>
      <c r="B37" s="340"/>
      <c r="C37" s="341" t="s">
        <v>331</v>
      </c>
      <c r="D37" s="350"/>
      <c r="E37" s="350"/>
      <c r="F37" s="351">
        <f t="shared" si="8"/>
        <v>0</v>
      </c>
      <c r="G37" s="350"/>
      <c r="H37" s="350"/>
      <c r="I37" s="351">
        <f t="shared" si="9"/>
        <v>0</v>
      </c>
      <c r="J37" s="338"/>
    </row>
    <row r="38" spans="1:10" s="339" customFormat="1">
      <c r="A38" s="338"/>
      <c r="B38" s="340"/>
      <c r="C38" s="341" t="s">
        <v>332</v>
      </c>
      <c r="D38" s="350"/>
      <c r="E38" s="350"/>
      <c r="F38" s="351">
        <f t="shared" si="8"/>
        <v>0</v>
      </c>
      <c r="G38" s="350"/>
      <c r="H38" s="350"/>
      <c r="I38" s="351">
        <f t="shared" si="9"/>
        <v>0</v>
      </c>
      <c r="J38" s="338"/>
    </row>
    <row r="39" spans="1:10" s="339" customFormat="1">
      <c r="A39" s="338"/>
      <c r="B39" s="340"/>
      <c r="C39" s="341" t="s">
        <v>333</v>
      </c>
      <c r="D39" s="350"/>
      <c r="E39" s="350"/>
      <c r="F39" s="351">
        <f t="shared" si="8"/>
        <v>0</v>
      </c>
      <c r="G39" s="350"/>
      <c r="H39" s="350"/>
      <c r="I39" s="351">
        <f t="shared" si="9"/>
        <v>0</v>
      </c>
      <c r="J39" s="338"/>
    </row>
    <row r="40" spans="1:10" s="339" customFormat="1">
      <c r="A40" s="338"/>
      <c r="B40" s="340"/>
      <c r="C40" s="341" t="s">
        <v>334</v>
      </c>
      <c r="D40" s="350"/>
      <c r="E40" s="350"/>
      <c r="F40" s="351">
        <f t="shared" si="8"/>
        <v>0</v>
      </c>
      <c r="G40" s="350"/>
      <c r="H40" s="350"/>
      <c r="I40" s="351">
        <f t="shared" si="9"/>
        <v>0</v>
      </c>
      <c r="J40" s="338"/>
    </row>
    <row r="41" spans="1:10" s="339" customFormat="1">
      <c r="A41" s="338"/>
      <c r="B41" s="340"/>
      <c r="C41" s="341"/>
      <c r="D41" s="350"/>
      <c r="E41" s="350"/>
      <c r="F41" s="350"/>
      <c r="G41" s="350"/>
      <c r="H41" s="350"/>
      <c r="I41" s="350"/>
      <c r="J41" s="338"/>
    </row>
    <row r="42" spans="1:10" s="343" customFormat="1">
      <c r="A42" s="342"/>
      <c r="B42" s="501" t="s">
        <v>335</v>
      </c>
      <c r="C42" s="502"/>
      <c r="D42" s="351">
        <f>SUM(D43:D46)</f>
        <v>0</v>
      </c>
      <c r="E42" s="351">
        <f>SUM(E43:E46)</f>
        <v>0</v>
      </c>
      <c r="F42" s="351">
        <f>+D42+E42</f>
        <v>0</v>
      </c>
      <c r="G42" s="351">
        <f t="shared" ref="G42:H42" si="10">SUM(G43:G46)</f>
        <v>0</v>
      </c>
      <c r="H42" s="351">
        <f t="shared" si="10"/>
        <v>0</v>
      </c>
      <c r="I42" s="351">
        <f>+F42-G42</f>
        <v>0</v>
      </c>
      <c r="J42" s="342"/>
    </row>
    <row r="43" spans="1:10" s="339" customFormat="1">
      <c r="A43" s="338"/>
      <c r="B43" s="340"/>
      <c r="C43" s="341" t="s">
        <v>336</v>
      </c>
      <c r="D43" s="350"/>
      <c r="E43" s="350"/>
      <c r="F43" s="351">
        <f t="shared" ref="F43:F46" si="11">+D43+E43</f>
        <v>0</v>
      </c>
      <c r="G43" s="350"/>
      <c r="H43" s="350"/>
      <c r="I43" s="351">
        <f t="shared" ref="I43:I46" si="12">+F43-G43</f>
        <v>0</v>
      </c>
      <c r="J43" s="338"/>
    </row>
    <row r="44" spans="1:10" s="339" customFormat="1" ht="22.5">
      <c r="A44" s="338"/>
      <c r="B44" s="340"/>
      <c r="C44" s="341" t="s">
        <v>337</v>
      </c>
      <c r="D44" s="350"/>
      <c r="E44" s="350"/>
      <c r="F44" s="351">
        <f t="shared" si="11"/>
        <v>0</v>
      </c>
      <c r="G44" s="350"/>
      <c r="H44" s="350"/>
      <c r="I44" s="351">
        <f t="shared" si="12"/>
        <v>0</v>
      </c>
      <c r="J44" s="338"/>
    </row>
    <row r="45" spans="1:10" s="339" customFormat="1">
      <c r="A45" s="338"/>
      <c r="B45" s="340"/>
      <c r="C45" s="341" t="s">
        <v>338</v>
      </c>
      <c r="D45" s="350"/>
      <c r="E45" s="350"/>
      <c r="F45" s="351">
        <f t="shared" si="11"/>
        <v>0</v>
      </c>
      <c r="G45" s="350"/>
      <c r="H45" s="350"/>
      <c r="I45" s="351">
        <f t="shared" si="12"/>
        <v>0</v>
      </c>
      <c r="J45" s="338"/>
    </row>
    <row r="46" spans="1:10" s="339" customFormat="1">
      <c r="A46" s="338"/>
      <c r="B46" s="340"/>
      <c r="C46" s="341" t="s">
        <v>339</v>
      </c>
      <c r="D46" s="350"/>
      <c r="E46" s="350"/>
      <c r="F46" s="351">
        <f t="shared" si="11"/>
        <v>0</v>
      </c>
      <c r="G46" s="350"/>
      <c r="H46" s="350"/>
      <c r="I46" s="351">
        <f t="shared" si="12"/>
        <v>0</v>
      </c>
      <c r="J46" s="338"/>
    </row>
    <row r="47" spans="1:10" s="339" customFormat="1">
      <c r="A47" s="338"/>
      <c r="B47" s="344"/>
      <c r="C47" s="345"/>
      <c r="D47" s="352"/>
      <c r="E47" s="352"/>
      <c r="F47" s="352"/>
      <c r="G47" s="352"/>
      <c r="H47" s="352"/>
      <c r="I47" s="352"/>
      <c r="J47" s="338"/>
    </row>
    <row r="48" spans="1:10" s="343" customFormat="1" ht="24" customHeight="1">
      <c r="A48" s="342"/>
      <c r="B48" s="346"/>
      <c r="C48" s="347" t="s">
        <v>251</v>
      </c>
      <c r="D48" s="353">
        <f>+D12+D22+D31+D42</f>
        <v>12252000</v>
      </c>
      <c r="E48" s="353">
        <f t="shared" ref="E48:I48" si="13">+E12+E22+E31+E42</f>
        <v>4372194</v>
      </c>
      <c r="F48" s="353">
        <f t="shared" si="13"/>
        <v>16624194</v>
      </c>
      <c r="G48" s="353">
        <f t="shared" si="13"/>
        <v>16624194</v>
      </c>
      <c r="H48" s="353">
        <f t="shared" si="13"/>
        <v>15712603</v>
      </c>
      <c r="I48" s="353">
        <f t="shared" si="13"/>
        <v>0</v>
      </c>
      <c r="J48" s="342"/>
    </row>
    <row r="50" spans="4:9" ht="15.75">
      <c r="D50" s="354" t="str">
        <f>IF(D48=CAdmon!D22," ","ERROR")</f>
        <v xml:space="preserve"> </v>
      </c>
      <c r="E50" s="354" t="str">
        <f>IF(E48=CAdmon!E22," ","ERROR")</f>
        <v xml:space="preserve"> </v>
      </c>
      <c r="F50" s="354" t="str">
        <f>IF(F48=CAdmon!F22," ","ERROR")</f>
        <v xml:space="preserve"> </v>
      </c>
      <c r="G50" s="354" t="str">
        <f>IF(G48=CAdmon!G22," ","ERROR")</f>
        <v xml:space="preserve"> </v>
      </c>
      <c r="H50" s="354" t="str">
        <f>IF(H48=CAdmon!H22," ","ERROR")</f>
        <v xml:space="preserve"> </v>
      </c>
      <c r="I50" s="35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5" workbookViewId="0">
      <selection activeCell="D13" sqref="D13:E13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482" t="s">
        <v>193</v>
      </c>
      <c r="C2" s="483"/>
      <c r="D2" s="483"/>
      <c r="E2" s="483"/>
      <c r="F2" s="483"/>
      <c r="G2" s="483"/>
      <c r="H2" s="483"/>
      <c r="I2" s="484"/>
      <c r="J2" s="303"/>
    </row>
    <row r="3" spans="1:10">
      <c r="A3" s="303"/>
      <c r="B3" s="485" t="s">
        <v>409</v>
      </c>
      <c r="C3" s="486"/>
      <c r="D3" s="486"/>
      <c r="E3" s="486"/>
      <c r="F3" s="486"/>
      <c r="G3" s="486"/>
      <c r="H3" s="486"/>
      <c r="I3" s="487"/>
      <c r="J3" s="303"/>
    </row>
    <row r="4" spans="1:10">
      <c r="A4" s="303"/>
      <c r="B4" s="485" t="s">
        <v>182</v>
      </c>
      <c r="C4" s="486"/>
      <c r="D4" s="486"/>
      <c r="E4" s="486"/>
      <c r="F4" s="486"/>
      <c r="G4" s="486"/>
      <c r="H4" s="486"/>
      <c r="I4" s="487"/>
      <c r="J4" s="303"/>
    </row>
    <row r="5" spans="1:10">
      <c r="A5" s="303"/>
      <c r="B5" s="488" t="s">
        <v>215</v>
      </c>
      <c r="C5" s="489"/>
      <c r="D5" s="489"/>
      <c r="E5" s="489"/>
      <c r="F5" s="489"/>
      <c r="G5" s="489"/>
      <c r="H5" s="489"/>
      <c r="I5" s="490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07" t="s">
        <v>340</v>
      </c>
      <c r="C7" s="507"/>
      <c r="D7" s="507" t="s">
        <v>341</v>
      </c>
      <c r="E7" s="507"/>
      <c r="F7" s="507" t="s">
        <v>342</v>
      </c>
      <c r="G7" s="507"/>
      <c r="H7" s="507" t="s">
        <v>343</v>
      </c>
      <c r="I7" s="507"/>
      <c r="J7" s="303"/>
    </row>
    <row r="8" spans="1:10">
      <c r="A8" s="303"/>
      <c r="B8" s="507"/>
      <c r="C8" s="507"/>
      <c r="D8" s="507" t="s">
        <v>344</v>
      </c>
      <c r="E8" s="507"/>
      <c r="F8" s="507" t="s">
        <v>345</v>
      </c>
      <c r="G8" s="507"/>
      <c r="H8" s="507" t="s">
        <v>346</v>
      </c>
      <c r="I8" s="507"/>
      <c r="J8" s="303"/>
    </row>
    <row r="9" spans="1:10">
      <c r="A9" s="303"/>
      <c r="B9" s="485" t="s">
        <v>347</v>
      </c>
      <c r="C9" s="486"/>
      <c r="D9" s="486"/>
      <c r="E9" s="486"/>
      <c r="F9" s="486"/>
      <c r="G9" s="486"/>
      <c r="H9" s="486"/>
      <c r="I9" s="487"/>
      <c r="J9" s="303"/>
    </row>
    <row r="10" spans="1:10">
      <c r="A10" s="303"/>
      <c r="B10" s="503"/>
      <c r="C10" s="503"/>
      <c r="D10" s="503"/>
      <c r="E10" s="503"/>
      <c r="F10" s="503"/>
      <c r="G10" s="503"/>
      <c r="H10" s="504">
        <f>+D10-F10</f>
        <v>0</v>
      </c>
      <c r="I10" s="505"/>
      <c r="J10" s="303"/>
    </row>
    <row r="11" spans="1:10">
      <c r="A11" s="303"/>
      <c r="B11" s="503"/>
      <c r="C11" s="503"/>
      <c r="D11" s="503"/>
      <c r="E11" s="503"/>
      <c r="F11" s="503"/>
      <c r="G11" s="503"/>
      <c r="H11" s="504">
        <f t="shared" ref="H11:H19" si="0">+D11-F11</f>
        <v>0</v>
      </c>
      <c r="I11" s="505"/>
      <c r="J11" s="303"/>
    </row>
    <row r="12" spans="1:10">
      <c r="A12" s="303"/>
      <c r="B12" s="503"/>
      <c r="C12" s="503"/>
      <c r="D12" s="503"/>
      <c r="E12" s="503"/>
      <c r="F12" s="503"/>
      <c r="G12" s="503"/>
      <c r="H12" s="504">
        <f t="shared" si="0"/>
        <v>0</v>
      </c>
      <c r="I12" s="505"/>
      <c r="J12" s="303"/>
    </row>
    <row r="13" spans="1:10" ht="21">
      <c r="A13" s="303"/>
      <c r="B13" s="506" t="s">
        <v>414</v>
      </c>
      <c r="C13" s="506"/>
      <c r="D13" s="503"/>
      <c r="E13" s="503"/>
      <c r="F13" s="503"/>
      <c r="G13" s="503"/>
      <c r="H13" s="504">
        <f t="shared" si="0"/>
        <v>0</v>
      </c>
      <c r="I13" s="505"/>
      <c r="J13" s="303"/>
    </row>
    <row r="14" spans="1:10">
      <c r="A14" s="303"/>
      <c r="B14" s="503"/>
      <c r="C14" s="503"/>
      <c r="D14" s="503"/>
      <c r="E14" s="503"/>
      <c r="F14" s="503"/>
      <c r="G14" s="503"/>
      <c r="H14" s="504">
        <f t="shared" si="0"/>
        <v>0</v>
      </c>
      <c r="I14" s="505"/>
      <c r="J14" s="303"/>
    </row>
    <row r="15" spans="1:10">
      <c r="A15" s="303"/>
      <c r="B15" s="503"/>
      <c r="C15" s="503"/>
      <c r="D15" s="503"/>
      <c r="E15" s="503"/>
      <c r="F15" s="503"/>
      <c r="G15" s="503"/>
      <c r="H15" s="504">
        <f t="shared" si="0"/>
        <v>0</v>
      </c>
      <c r="I15" s="505"/>
      <c r="J15" s="303"/>
    </row>
    <row r="16" spans="1:10">
      <c r="A16" s="303"/>
      <c r="B16" s="503"/>
      <c r="C16" s="503"/>
      <c r="D16" s="503"/>
      <c r="E16" s="503"/>
      <c r="F16" s="503"/>
      <c r="G16" s="503"/>
      <c r="H16" s="504">
        <f t="shared" si="0"/>
        <v>0</v>
      </c>
      <c r="I16" s="505"/>
      <c r="J16" s="303"/>
    </row>
    <row r="17" spans="1:10">
      <c r="A17" s="303"/>
      <c r="B17" s="503"/>
      <c r="C17" s="503"/>
      <c r="D17" s="503"/>
      <c r="E17" s="503"/>
      <c r="F17" s="503"/>
      <c r="G17" s="503"/>
      <c r="H17" s="504">
        <f t="shared" si="0"/>
        <v>0</v>
      </c>
      <c r="I17" s="505"/>
      <c r="J17" s="303"/>
    </row>
    <row r="18" spans="1:10">
      <c r="A18" s="303"/>
      <c r="B18" s="503"/>
      <c r="C18" s="503"/>
      <c r="D18" s="503"/>
      <c r="E18" s="503"/>
      <c r="F18" s="503"/>
      <c r="G18" s="503"/>
      <c r="H18" s="504">
        <f t="shared" si="0"/>
        <v>0</v>
      </c>
      <c r="I18" s="505"/>
      <c r="J18" s="303"/>
    </row>
    <row r="19" spans="1:10">
      <c r="A19" s="303"/>
      <c r="B19" s="503" t="s">
        <v>348</v>
      </c>
      <c r="C19" s="503"/>
      <c r="D19" s="503">
        <f>SUM(D10:E18)</f>
        <v>0</v>
      </c>
      <c r="E19" s="503"/>
      <c r="F19" s="503">
        <f>SUM(F10:G18)</f>
        <v>0</v>
      </c>
      <c r="G19" s="503"/>
      <c r="H19" s="504">
        <f t="shared" si="0"/>
        <v>0</v>
      </c>
      <c r="I19" s="505"/>
      <c r="J19" s="303"/>
    </row>
    <row r="20" spans="1:10">
      <c r="A20" s="303"/>
      <c r="B20" s="503"/>
      <c r="C20" s="503"/>
      <c r="D20" s="503"/>
      <c r="E20" s="503"/>
      <c r="F20" s="503"/>
      <c r="G20" s="503"/>
      <c r="H20" s="503"/>
      <c r="I20" s="503"/>
      <c r="J20" s="303"/>
    </row>
    <row r="21" spans="1:10">
      <c r="A21" s="303"/>
      <c r="B21" s="485" t="s">
        <v>349</v>
      </c>
      <c r="C21" s="486"/>
      <c r="D21" s="486"/>
      <c r="E21" s="486"/>
      <c r="F21" s="486"/>
      <c r="G21" s="486"/>
      <c r="H21" s="486"/>
      <c r="I21" s="487"/>
      <c r="J21" s="303"/>
    </row>
    <row r="22" spans="1:10">
      <c r="A22" s="303"/>
      <c r="B22" s="503"/>
      <c r="C22" s="503"/>
      <c r="D22" s="503"/>
      <c r="E22" s="503"/>
      <c r="F22" s="503"/>
      <c r="G22" s="503"/>
      <c r="H22" s="503"/>
      <c r="I22" s="503"/>
      <c r="J22" s="303"/>
    </row>
    <row r="23" spans="1:10">
      <c r="A23" s="303"/>
      <c r="B23" s="503"/>
      <c r="C23" s="503"/>
      <c r="D23" s="503"/>
      <c r="E23" s="503"/>
      <c r="F23" s="503"/>
      <c r="G23" s="503"/>
      <c r="H23" s="504">
        <f>+D23-F23</f>
        <v>0</v>
      </c>
      <c r="I23" s="505"/>
      <c r="J23" s="303"/>
    </row>
    <row r="24" spans="1:10">
      <c r="A24" s="303"/>
      <c r="B24" s="503"/>
      <c r="C24" s="503"/>
      <c r="D24" s="503"/>
      <c r="E24" s="503"/>
      <c r="F24" s="503"/>
      <c r="G24" s="503"/>
      <c r="H24" s="504">
        <f>+D24-F24</f>
        <v>0</v>
      </c>
      <c r="I24" s="505"/>
      <c r="J24" s="303"/>
    </row>
    <row r="25" spans="1:10">
      <c r="A25" s="303"/>
      <c r="B25" s="503"/>
      <c r="C25" s="503"/>
      <c r="D25" s="503"/>
      <c r="E25" s="503"/>
      <c r="F25" s="503"/>
      <c r="G25" s="503"/>
      <c r="H25" s="504">
        <f t="shared" ref="H25:H30" si="1">+D25-F25</f>
        <v>0</v>
      </c>
      <c r="I25" s="505"/>
      <c r="J25" s="303"/>
    </row>
    <row r="26" spans="1:10">
      <c r="A26" s="303"/>
      <c r="B26" s="503"/>
      <c r="C26" s="503"/>
      <c r="D26" s="503"/>
      <c r="E26" s="503"/>
      <c r="F26" s="503"/>
      <c r="G26" s="503"/>
      <c r="H26" s="504">
        <f t="shared" si="1"/>
        <v>0</v>
      </c>
      <c r="I26" s="505"/>
      <c r="J26" s="303"/>
    </row>
    <row r="27" spans="1:10">
      <c r="A27" s="303"/>
      <c r="B27" s="503"/>
      <c r="C27" s="503"/>
      <c r="D27" s="503"/>
      <c r="E27" s="503"/>
      <c r="F27" s="503"/>
      <c r="G27" s="503"/>
      <c r="H27" s="504">
        <f t="shared" si="1"/>
        <v>0</v>
      </c>
      <c r="I27" s="505"/>
      <c r="J27" s="303"/>
    </row>
    <row r="28" spans="1:10">
      <c r="A28" s="303"/>
      <c r="B28" s="503"/>
      <c r="C28" s="503"/>
      <c r="D28" s="503"/>
      <c r="E28" s="503"/>
      <c r="F28" s="503"/>
      <c r="G28" s="503"/>
      <c r="H28" s="504">
        <f t="shared" si="1"/>
        <v>0</v>
      </c>
      <c r="I28" s="505"/>
      <c r="J28" s="303"/>
    </row>
    <row r="29" spans="1:10">
      <c r="A29" s="303"/>
      <c r="B29" s="503"/>
      <c r="C29" s="503"/>
      <c r="D29" s="503"/>
      <c r="E29" s="503"/>
      <c r="F29" s="503"/>
      <c r="G29" s="503"/>
      <c r="H29" s="504">
        <f t="shared" si="1"/>
        <v>0</v>
      </c>
      <c r="I29" s="505"/>
      <c r="J29" s="303"/>
    </row>
    <row r="30" spans="1:10">
      <c r="A30" s="303"/>
      <c r="B30" s="503"/>
      <c r="C30" s="503"/>
      <c r="D30" s="503"/>
      <c r="E30" s="503"/>
      <c r="F30" s="503"/>
      <c r="G30" s="503"/>
      <c r="H30" s="504">
        <f t="shared" si="1"/>
        <v>0</v>
      </c>
      <c r="I30" s="505"/>
      <c r="J30" s="303"/>
    </row>
    <row r="31" spans="1:10">
      <c r="A31" s="303"/>
      <c r="B31" s="503" t="s">
        <v>350</v>
      </c>
      <c r="C31" s="503"/>
      <c r="D31" s="503">
        <f>SUM(D22:E30)</f>
        <v>0</v>
      </c>
      <c r="E31" s="503"/>
      <c r="F31" s="503">
        <f>SUM(F22:G30)</f>
        <v>0</v>
      </c>
      <c r="G31" s="503"/>
      <c r="H31" s="503">
        <f>+D31-F31</f>
        <v>0</v>
      </c>
      <c r="I31" s="503"/>
      <c r="J31" s="303"/>
    </row>
    <row r="32" spans="1:10">
      <c r="A32" s="303"/>
      <c r="B32" s="503"/>
      <c r="C32" s="503"/>
      <c r="D32" s="503"/>
      <c r="E32" s="503"/>
      <c r="F32" s="503"/>
      <c r="G32" s="503"/>
      <c r="H32" s="503"/>
      <c r="I32" s="503"/>
      <c r="J32" s="303"/>
    </row>
    <row r="33" spans="1:10">
      <c r="A33" s="303"/>
      <c r="B33" s="504" t="s">
        <v>138</v>
      </c>
      <c r="C33" s="505"/>
      <c r="D33" s="504">
        <f>+D19+D31</f>
        <v>0</v>
      </c>
      <c r="E33" s="505"/>
      <c r="F33" s="504">
        <f>+F19+F31</f>
        <v>0</v>
      </c>
      <c r="G33" s="505"/>
      <c r="H33" s="504">
        <f>+H19+H31</f>
        <v>0</v>
      </c>
      <c r="I33" s="505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B9" sqref="B9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5" customFormat="1" ht="12.75">
      <c r="A1" s="511" t="s">
        <v>193</v>
      </c>
      <c r="B1" s="512"/>
      <c r="C1" s="513"/>
    </row>
    <row r="2" spans="1:3" s="355" customFormat="1" ht="12.75">
      <c r="A2" s="514" t="s">
        <v>409</v>
      </c>
      <c r="B2" s="515"/>
      <c r="C2" s="516"/>
    </row>
    <row r="3" spans="1:3" s="355" customFormat="1" ht="12.75">
      <c r="A3" s="514" t="s">
        <v>351</v>
      </c>
      <c r="B3" s="515"/>
      <c r="C3" s="516"/>
    </row>
    <row r="4" spans="1:3" s="355" customFormat="1" ht="12.75">
      <c r="A4" s="517" t="s">
        <v>215</v>
      </c>
      <c r="B4" s="518"/>
      <c r="C4" s="519"/>
    </row>
    <row r="5" spans="1:3">
      <c r="A5" s="303"/>
      <c r="B5" s="303"/>
    </row>
    <row r="6" spans="1:3">
      <c r="A6" s="356" t="s">
        <v>340</v>
      </c>
      <c r="B6" s="356" t="s">
        <v>222</v>
      </c>
      <c r="C6" s="356" t="s">
        <v>248</v>
      </c>
    </row>
    <row r="7" spans="1:3" s="355" customFormat="1" ht="12.75">
      <c r="A7" s="520" t="s">
        <v>347</v>
      </c>
      <c r="B7" s="521"/>
      <c r="C7" s="522"/>
    </row>
    <row r="8" spans="1:3" s="355" customFormat="1" ht="12.75">
      <c r="A8" s="357"/>
      <c r="B8" s="357"/>
      <c r="C8" s="358"/>
    </row>
    <row r="9" spans="1:3" s="355" customFormat="1" ht="12.75">
      <c r="A9" s="357"/>
      <c r="B9" s="357"/>
      <c r="C9" s="358"/>
    </row>
    <row r="10" spans="1:3" s="355" customFormat="1" ht="12.75">
      <c r="A10" s="357"/>
      <c r="B10" s="357"/>
      <c r="C10" s="358"/>
    </row>
    <row r="11" spans="1:3" s="355" customFormat="1" ht="12.75">
      <c r="A11" s="357"/>
      <c r="B11" s="357"/>
      <c r="C11" s="358"/>
    </row>
    <row r="12" spans="1:3" s="355" customFormat="1" ht="20.25">
      <c r="A12" s="384" t="s">
        <v>414</v>
      </c>
      <c r="B12" s="357"/>
      <c r="C12" s="358"/>
    </row>
    <row r="13" spans="1:3" s="355" customFormat="1" ht="12.75">
      <c r="A13" s="357"/>
      <c r="B13" s="357"/>
      <c r="C13" s="358"/>
    </row>
    <row r="14" spans="1:3" s="355" customFormat="1" ht="12.75">
      <c r="A14" s="357"/>
      <c r="B14" s="357"/>
      <c r="C14" s="358"/>
    </row>
    <row r="15" spans="1:3" s="355" customFormat="1" ht="12.75">
      <c r="A15" s="357"/>
      <c r="B15" s="357"/>
      <c r="C15" s="358"/>
    </row>
    <row r="16" spans="1:3" s="355" customFormat="1" ht="12.75">
      <c r="A16" s="357"/>
      <c r="B16" s="357"/>
      <c r="C16" s="358"/>
    </row>
    <row r="17" spans="1:3" s="355" customFormat="1" ht="12.75">
      <c r="A17" s="357"/>
      <c r="B17" s="357"/>
      <c r="C17" s="358"/>
    </row>
    <row r="18" spans="1:3" s="355" customFormat="1" ht="12.75">
      <c r="A18" s="359" t="s">
        <v>352</v>
      </c>
      <c r="B18" s="357">
        <f>SUM(B8:B17)</f>
        <v>0</v>
      </c>
      <c r="C18" s="357">
        <f>SUM(C8:C17)</f>
        <v>0</v>
      </c>
    </row>
    <row r="19" spans="1:3" s="355" customFormat="1" ht="12.75">
      <c r="A19" s="357"/>
      <c r="B19" s="357"/>
      <c r="C19" s="358"/>
    </row>
    <row r="20" spans="1:3" s="355" customFormat="1" ht="12.75">
      <c r="A20" s="508" t="s">
        <v>349</v>
      </c>
      <c r="B20" s="509"/>
      <c r="C20" s="510"/>
    </row>
    <row r="21" spans="1:3" s="355" customFormat="1" ht="12.75">
      <c r="A21" s="357"/>
      <c r="B21" s="357"/>
      <c r="C21" s="358"/>
    </row>
    <row r="22" spans="1:3" s="355" customFormat="1" ht="12.75">
      <c r="A22" s="357"/>
      <c r="B22" s="357"/>
      <c r="C22" s="358"/>
    </row>
    <row r="23" spans="1:3" s="355" customFormat="1" ht="12.75">
      <c r="A23" s="357"/>
      <c r="B23" s="357"/>
      <c r="C23" s="358"/>
    </row>
    <row r="24" spans="1:3" s="355" customFormat="1" ht="12.75">
      <c r="A24" s="357"/>
      <c r="B24" s="357"/>
      <c r="C24" s="358"/>
    </row>
    <row r="25" spans="1:3" s="355" customFormat="1" ht="12.75">
      <c r="A25" s="357"/>
      <c r="B25" s="357"/>
      <c r="C25" s="358"/>
    </row>
    <row r="26" spans="1:3" s="355" customFormat="1" ht="12.75">
      <c r="A26" s="357"/>
      <c r="B26" s="357"/>
      <c r="C26" s="358"/>
    </row>
    <row r="27" spans="1:3" s="355" customFormat="1" ht="12.75">
      <c r="A27" s="357"/>
      <c r="B27" s="357"/>
      <c r="C27" s="358"/>
    </row>
    <row r="28" spans="1:3" s="355" customFormat="1" ht="12.75">
      <c r="A28" s="357"/>
      <c r="B28" s="357"/>
      <c r="C28" s="358"/>
    </row>
    <row r="29" spans="1:3" s="355" customFormat="1" ht="12.75">
      <c r="A29" s="357"/>
      <c r="B29" s="357"/>
      <c r="C29" s="358"/>
    </row>
    <row r="30" spans="1:3" s="355" customFormat="1" ht="12.75">
      <c r="A30" s="357"/>
      <c r="B30" s="357"/>
      <c r="C30" s="358"/>
    </row>
    <row r="31" spans="1:3" s="355" customFormat="1" ht="12.75">
      <c r="A31" s="357"/>
      <c r="B31" s="357"/>
      <c r="C31" s="358"/>
    </row>
    <row r="32" spans="1:3" s="355" customFormat="1" ht="12.75">
      <c r="A32" s="357"/>
      <c r="B32" s="357"/>
      <c r="C32" s="358"/>
    </row>
    <row r="33" spans="1:3" s="355" customFormat="1" ht="12.75">
      <c r="A33" s="359" t="s">
        <v>353</v>
      </c>
      <c r="B33" s="357">
        <f>SUM(B21:B32)</f>
        <v>0</v>
      </c>
      <c r="C33" s="357">
        <f>SUM(C21:C32)</f>
        <v>0</v>
      </c>
    </row>
    <row r="34" spans="1:3" s="355" customFormat="1" ht="12.75">
      <c r="A34" s="357"/>
      <c r="B34" s="357"/>
      <c r="C34" s="358"/>
    </row>
    <row r="35" spans="1:3" s="355" customFormat="1" ht="12.75">
      <c r="A35" s="359" t="s">
        <v>138</v>
      </c>
      <c r="B35" s="360">
        <f>+B18+B33</f>
        <v>0</v>
      </c>
      <c r="C35" s="360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B37" workbookViewId="0">
      <selection activeCell="F51" sqref="F51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482" t="s">
        <v>193</v>
      </c>
      <c r="C2" s="483"/>
      <c r="D2" s="483"/>
      <c r="E2" s="483"/>
      <c r="F2" s="483"/>
      <c r="G2" s="483"/>
      <c r="H2" s="483"/>
      <c r="I2" s="483"/>
      <c r="J2" s="484"/>
    </row>
    <row r="3" spans="2:10">
      <c r="B3" s="482" t="s">
        <v>409</v>
      </c>
      <c r="C3" s="483"/>
      <c r="D3" s="483"/>
      <c r="E3" s="483"/>
      <c r="F3" s="483"/>
      <c r="G3" s="483"/>
      <c r="H3" s="483"/>
      <c r="I3" s="483"/>
      <c r="J3" s="484"/>
    </row>
    <row r="4" spans="2:10">
      <c r="B4" s="485" t="s">
        <v>354</v>
      </c>
      <c r="C4" s="486"/>
      <c r="D4" s="486"/>
      <c r="E4" s="486"/>
      <c r="F4" s="486"/>
      <c r="G4" s="486"/>
      <c r="H4" s="486"/>
      <c r="I4" s="486"/>
      <c r="J4" s="487"/>
    </row>
    <row r="5" spans="2:10">
      <c r="B5" s="488" t="s">
        <v>308</v>
      </c>
      <c r="C5" s="489"/>
      <c r="D5" s="489"/>
      <c r="E5" s="489"/>
      <c r="F5" s="489"/>
      <c r="G5" s="489"/>
      <c r="H5" s="489"/>
      <c r="I5" s="489"/>
      <c r="J5" s="490"/>
    </row>
    <row r="6" spans="2:10" s="303" customFormat="1" ht="2.25" customHeight="1">
      <c r="B6" s="361"/>
      <c r="C6" s="361"/>
      <c r="D6" s="361"/>
      <c r="E6" s="361"/>
      <c r="F6" s="361"/>
      <c r="G6" s="361"/>
      <c r="H6" s="361"/>
      <c r="I6" s="361"/>
      <c r="J6" s="361"/>
    </row>
    <row r="7" spans="2:10">
      <c r="B7" s="493" t="s">
        <v>76</v>
      </c>
      <c r="C7" s="530"/>
      <c r="D7" s="494"/>
      <c r="E7" s="492" t="s">
        <v>253</v>
      </c>
      <c r="F7" s="492"/>
      <c r="G7" s="492"/>
      <c r="H7" s="492"/>
      <c r="I7" s="492"/>
      <c r="J7" s="492" t="s">
        <v>245</v>
      </c>
    </row>
    <row r="8" spans="2:10" ht="22.5">
      <c r="B8" s="495"/>
      <c r="C8" s="531"/>
      <c r="D8" s="496"/>
      <c r="E8" s="304" t="s">
        <v>246</v>
      </c>
      <c r="F8" s="304" t="s">
        <v>247</v>
      </c>
      <c r="G8" s="304" t="s">
        <v>221</v>
      </c>
      <c r="H8" s="304" t="s">
        <v>222</v>
      </c>
      <c r="I8" s="304" t="s">
        <v>248</v>
      </c>
      <c r="J8" s="492"/>
    </row>
    <row r="9" spans="2:10" ht="15.75" customHeight="1">
      <c r="B9" s="497"/>
      <c r="C9" s="532"/>
      <c r="D9" s="498"/>
      <c r="E9" s="304">
        <v>1</v>
      </c>
      <c r="F9" s="304">
        <v>2</v>
      </c>
      <c r="G9" s="304" t="s">
        <v>249</v>
      </c>
      <c r="H9" s="304">
        <v>4</v>
      </c>
      <c r="I9" s="304">
        <v>5</v>
      </c>
      <c r="J9" s="304" t="s">
        <v>250</v>
      </c>
    </row>
    <row r="10" spans="2:10" ht="15" customHeight="1">
      <c r="B10" s="525" t="s">
        <v>355</v>
      </c>
      <c r="C10" s="526"/>
      <c r="D10" s="527"/>
      <c r="E10" s="366"/>
      <c r="F10" s="328"/>
      <c r="G10" s="328"/>
      <c r="H10" s="328"/>
      <c r="I10" s="328"/>
      <c r="J10" s="328"/>
    </row>
    <row r="11" spans="2:10">
      <c r="B11" s="305"/>
      <c r="C11" s="523" t="s">
        <v>356</v>
      </c>
      <c r="D11" s="524"/>
      <c r="E11" s="366">
        <f>+E12+E13</f>
        <v>0</v>
      </c>
      <c r="F11" s="366">
        <f>+F12+F13</f>
        <v>0</v>
      </c>
      <c r="G11" s="328">
        <f>+E11+F11</f>
        <v>0</v>
      </c>
      <c r="H11" s="366">
        <f t="shared" ref="H11:I11" si="0">+H12+H13</f>
        <v>0</v>
      </c>
      <c r="I11" s="366">
        <f t="shared" si="0"/>
        <v>0</v>
      </c>
      <c r="J11" s="328">
        <f>+G11-H11</f>
        <v>0</v>
      </c>
    </row>
    <row r="12" spans="2:10">
      <c r="B12" s="305"/>
      <c r="C12" s="362"/>
      <c r="D12" s="306" t="s">
        <v>357</v>
      </c>
      <c r="E12" s="366"/>
      <c r="F12" s="328"/>
      <c r="G12" s="328">
        <f t="shared" ref="G12:G39" si="1">+E12+F12</f>
        <v>0</v>
      </c>
      <c r="H12" s="328"/>
      <c r="I12" s="328"/>
      <c r="J12" s="328">
        <f t="shared" ref="J12:J39" si="2">+G12-H12</f>
        <v>0</v>
      </c>
    </row>
    <row r="13" spans="2:10">
      <c r="B13" s="305"/>
      <c r="C13" s="362"/>
      <c r="D13" s="306" t="s">
        <v>358</v>
      </c>
      <c r="E13" s="366"/>
      <c r="F13" s="328"/>
      <c r="G13" s="328">
        <f t="shared" si="1"/>
        <v>0</v>
      </c>
      <c r="H13" s="328"/>
      <c r="I13" s="328"/>
      <c r="J13" s="328">
        <f t="shared" si="2"/>
        <v>0</v>
      </c>
    </row>
    <row r="14" spans="2:10">
      <c r="B14" s="305"/>
      <c r="C14" s="523" t="s">
        <v>359</v>
      </c>
      <c r="D14" s="524"/>
      <c r="E14" s="366">
        <f>SUM(E15:E22)</f>
        <v>0</v>
      </c>
      <c r="F14" s="366">
        <f>SUM(F15:F22)</f>
        <v>0</v>
      </c>
      <c r="G14" s="328">
        <f t="shared" si="1"/>
        <v>0</v>
      </c>
      <c r="H14" s="366">
        <f t="shared" ref="H14:I14" si="3">SUM(H15:H22)</f>
        <v>0</v>
      </c>
      <c r="I14" s="366">
        <f t="shared" si="3"/>
        <v>0</v>
      </c>
      <c r="J14" s="328">
        <f t="shared" si="2"/>
        <v>0</v>
      </c>
    </row>
    <row r="15" spans="2:10">
      <c r="B15" s="305"/>
      <c r="C15" s="362"/>
      <c r="D15" s="306" t="s">
        <v>360</v>
      </c>
      <c r="E15" s="366"/>
      <c r="F15" s="328"/>
      <c r="G15" s="328">
        <f t="shared" si="1"/>
        <v>0</v>
      </c>
      <c r="H15" s="328"/>
      <c r="I15" s="328"/>
      <c r="J15" s="328">
        <f t="shared" si="2"/>
        <v>0</v>
      </c>
    </row>
    <row r="16" spans="2:10">
      <c r="B16" s="305"/>
      <c r="C16" s="362"/>
      <c r="D16" s="306" t="s">
        <v>361</v>
      </c>
      <c r="E16" s="366"/>
      <c r="F16" s="328"/>
      <c r="G16" s="328">
        <f t="shared" si="1"/>
        <v>0</v>
      </c>
      <c r="H16" s="328"/>
      <c r="I16" s="328"/>
      <c r="J16" s="328">
        <f t="shared" si="2"/>
        <v>0</v>
      </c>
    </row>
    <row r="17" spans="2:10">
      <c r="B17" s="305"/>
      <c r="C17" s="362"/>
      <c r="D17" s="306" t="s">
        <v>362</v>
      </c>
      <c r="E17" s="366"/>
      <c r="F17" s="328"/>
      <c r="G17" s="328">
        <f t="shared" si="1"/>
        <v>0</v>
      </c>
      <c r="H17" s="328"/>
      <c r="I17" s="328"/>
      <c r="J17" s="328">
        <f t="shared" si="2"/>
        <v>0</v>
      </c>
    </row>
    <row r="18" spans="2:10">
      <c r="B18" s="305"/>
      <c r="C18" s="362"/>
      <c r="D18" s="306" t="s">
        <v>363</v>
      </c>
      <c r="E18" s="366"/>
      <c r="F18" s="328"/>
      <c r="G18" s="328">
        <f t="shared" si="1"/>
        <v>0</v>
      </c>
      <c r="H18" s="328"/>
      <c r="I18" s="328"/>
      <c r="J18" s="328">
        <f t="shared" si="2"/>
        <v>0</v>
      </c>
    </row>
    <row r="19" spans="2:10">
      <c r="B19" s="305"/>
      <c r="C19" s="362"/>
      <c r="D19" s="306" t="s">
        <v>364</v>
      </c>
      <c r="E19" s="366"/>
      <c r="F19" s="328"/>
      <c r="G19" s="328">
        <f t="shared" si="1"/>
        <v>0</v>
      </c>
      <c r="H19" s="328"/>
      <c r="I19" s="328"/>
      <c r="J19" s="328">
        <f t="shared" si="2"/>
        <v>0</v>
      </c>
    </row>
    <row r="20" spans="2:10">
      <c r="B20" s="305"/>
      <c r="C20" s="362"/>
      <c r="D20" s="306" t="s">
        <v>365</v>
      </c>
      <c r="E20" s="366"/>
      <c r="F20" s="328"/>
      <c r="G20" s="328">
        <f t="shared" si="1"/>
        <v>0</v>
      </c>
      <c r="H20" s="328"/>
      <c r="I20" s="328"/>
      <c r="J20" s="328">
        <f t="shared" si="2"/>
        <v>0</v>
      </c>
    </row>
    <row r="21" spans="2:10">
      <c r="B21" s="305"/>
      <c r="C21" s="362"/>
      <c r="D21" s="306" t="s">
        <v>366</v>
      </c>
      <c r="E21" s="366"/>
      <c r="F21" s="328"/>
      <c r="G21" s="328">
        <f t="shared" si="1"/>
        <v>0</v>
      </c>
      <c r="H21" s="328"/>
      <c r="I21" s="328"/>
      <c r="J21" s="328">
        <f t="shared" si="2"/>
        <v>0</v>
      </c>
    </row>
    <row r="22" spans="2:10">
      <c r="B22" s="305"/>
      <c r="C22" s="362"/>
      <c r="D22" s="306" t="s">
        <v>367</v>
      </c>
      <c r="E22" s="366"/>
      <c r="F22" s="328"/>
      <c r="G22" s="328">
        <f t="shared" si="1"/>
        <v>0</v>
      </c>
      <c r="H22" s="328"/>
      <c r="I22" s="328"/>
      <c r="J22" s="328">
        <f t="shared" si="2"/>
        <v>0</v>
      </c>
    </row>
    <row r="23" spans="2:10">
      <c r="B23" s="305"/>
      <c r="C23" s="523" t="s">
        <v>368</v>
      </c>
      <c r="D23" s="524"/>
      <c r="E23" s="366">
        <f>SUM(E24:E26)</f>
        <v>0</v>
      </c>
      <c r="F23" s="366">
        <f>SUM(F24:F26)</f>
        <v>0</v>
      </c>
      <c r="G23" s="328">
        <f t="shared" si="1"/>
        <v>0</v>
      </c>
      <c r="H23" s="366">
        <f t="shared" ref="H23:I23" si="4">SUM(H24:H26)</f>
        <v>0</v>
      </c>
      <c r="I23" s="366">
        <f t="shared" si="4"/>
        <v>0</v>
      </c>
      <c r="J23" s="328">
        <f t="shared" si="2"/>
        <v>0</v>
      </c>
    </row>
    <row r="24" spans="2:10">
      <c r="B24" s="305"/>
      <c r="C24" s="362"/>
      <c r="D24" s="306" t="s">
        <v>369</v>
      </c>
      <c r="E24" s="366"/>
      <c r="F24" s="328"/>
      <c r="G24" s="328">
        <f t="shared" si="1"/>
        <v>0</v>
      </c>
      <c r="H24" s="328"/>
      <c r="I24" s="328"/>
      <c r="J24" s="328">
        <f t="shared" si="2"/>
        <v>0</v>
      </c>
    </row>
    <row r="25" spans="2:10">
      <c r="B25" s="305"/>
      <c r="C25" s="362"/>
      <c r="D25" s="306" t="s">
        <v>370</v>
      </c>
      <c r="E25" s="366"/>
      <c r="F25" s="328"/>
      <c r="G25" s="328">
        <f t="shared" si="1"/>
        <v>0</v>
      </c>
      <c r="H25" s="328"/>
      <c r="I25" s="328"/>
      <c r="J25" s="328">
        <f t="shared" si="2"/>
        <v>0</v>
      </c>
    </row>
    <row r="26" spans="2:10">
      <c r="B26" s="305"/>
      <c r="C26" s="362"/>
      <c r="D26" s="306" t="s">
        <v>371</v>
      </c>
      <c r="E26" s="366"/>
      <c r="F26" s="328"/>
      <c r="G26" s="328">
        <f t="shared" si="1"/>
        <v>0</v>
      </c>
      <c r="H26" s="328"/>
      <c r="I26" s="328"/>
      <c r="J26" s="328">
        <f t="shared" si="2"/>
        <v>0</v>
      </c>
    </row>
    <row r="27" spans="2:10">
      <c r="B27" s="305"/>
      <c r="C27" s="523" t="s">
        <v>372</v>
      </c>
      <c r="D27" s="524"/>
      <c r="E27" s="366">
        <f>SUM(E28:E29)</f>
        <v>0</v>
      </c>
      <c r="F27" s="366">
        <f>SUM(F28:F29)</f>
        <v>0</v>
      </c>
      <c r="G27" s="328">
        <f t="shared" si="1"/>
        <v>0</v>
      </c>
      <c r="H27" s="366">
        <f t="shared" ref="H27:I27" si="5">SUM(H28:H29)</f>
        <v>0</v>
      </c>
      <c r="I27" s="366">
        <f t="shared" si="5"/>
        <v>0</v>
      </c>
      <c r="J27" s="328">
        <f t="shared" si="2"/>
        <v>0</v>
      </c>
    </row>
    <row r="28" spans="2:10">
      <c r="B28" s="305"/>
      <c r="C28" s="362"/>
      <c r="D28" s="306" t="s">
        <v>373</v>
      </c>
      <c r="E28" s="366"/>
      <c r="F28" s="328"/>
      <c r="G28" s="328">
        <f t="shared" si="1"/>
        <v>0</v>
      </c>
      <c r="H28" s="328"/>
      <c r="I28" s="328"/>
      <c r="J28" s="328">
        <f t="shared" si="2"/>
        <v>0</v>
      </c>
    </row>
    <row r="29" spans="2:10">
      <c r="B29" s="305"/>
      <c r="C29" s="362"/>
      <c r="D29" s="306" t="s">
        <v>374</v>
      </c>
      <c r="E29" s="366"/>
      <c r="F29" s="328"/>
      <c r="G29" s="328">
        <f t="shared" si="1"/>
        <v>0</v>
      </c>
      <c r="H29" s="328"/>
      <c r="I29" s="328"/>
      <c r="J29" s="328">
        <f t="shared" si="2"/>
        <v>0</v>
      </c>
    </row>
    <row r="30" spans="2:10">
      <c r="B30" s="305"/>
      <c r="C30" s="523" t="s">
        <v>375</v>
      </c>
      <c r="D30" s="524"/>
      <c r="E30" s="366">
        <f>SUM(E31:E34)</f>
        <v>0</v>
      </c>
      <c r="F30" s="366">
        <f>SUM(F31:F34)</f>
        <v>0</v>
      </c>
      <c r="G30" s="328">
        <f t="shared" si="1"/>
        <v>0</v>
      </c>
      <c r="H30" s="366">
        <f t="shared" ref="H30:I30" si="6">SUM(H31:H34)</f>
        <v>0</v>
      </c>
      <c r="I30" s="366">
        <f t="shared" si="6"/>
        <v>0</v>
      </c>
      <c r="J30" s="328">
        <f t="shared" si="2"/>
        <v>0</v>
      </c>
    </row>
    <row r="31" spans="2:10">
      <c r="B31" s="305"/>
      <c r="C31" s="362"/>
      <c r="D31" s="306" t="s">
        <v>376</v>
      </c>
      <c r="E31" s="366"/>
      <c r="F31" s="328"/>
      <c r="G31" s="328">
        <f t="shared" si="1"/>
        <v>0</v>
      </c>
      <c r="H31" s="328"/>
      <c r="I31" s="328"/>
      <c r="J31" s="328">
        <f t="shared" si="2"/>
        <v>0</v>
      </c>
    </row>
    <row r="32" spans="2:10">
      <c r="B32" s="305"/>
      <c r="C32" s="362"/>
      <c r="D32" s="306" t="s">
        <v>377</v>
      </c>
      <c r="E32" s="366"/>
      <c r="F32" s="328"/>
      <c r="G32" s="328">
        <f t="shared" si="1"/>
        <v>0</v>
      </c>
      <c r="H32" s="328"/>
      <c r="I32" s="328"/>
      <c r="J32" s="328">
        <f t="shared" si="2"/>
        <v>0</v>
      </c>
    </row>
    <row r="33" spans="1:11">
      <c r="B33" s="305"/>
      <c r="C33" s="362"/>
      <c r="D33" s="306" t="s">
        <v>378</v>
      </c>
      <c r="E33" s="366"/>
      <c r="F33" s="328"/>
      <c r="G33" s="328">
        <f t="shared" si="1"/>
        <v>0</v>
      </c>
      <c r="H33" s="328"/>
      <c r="I33" s="328"/>
      <c r="J33" s="328">
        <f t="shared" si="2"/>
        <v>0</v>
      </c>
    </row>
    <row r="34" spans="1:11">
      <c r="B34" s="305"/>
      <c r="C34" s="362"/>
      <c r="D34" s="306" t="s">
        <v>379</v>
      </c>
      <c r="E34" s="366"/>
      <c r="F34" s="328"/>
      <c r="G34" s="328">
        <f t="shared" si="1"/>
        <v>0</v>
      </c>
      <c r="H34" s="328"/>
      <c r="I34" s="328"/>
      <c r="J34" s="328">
        <f t="shared" si="2"/>
        <v>0</v>
      </c>
    </row>
    <row r="35" spans="1:11">
      <c r="B35" s="305"/>
      <c r="C35" s="523" t="s">
        <v>380</v>
      </c>
      <c r="D35" s="524"/>
      <c r="E35" s="366">
        <f>SUM(E36)</f>
        <v>0</v>
      </c>
      <c r="F35" s="366">
        <f>SUM(F36)</f>
        <v>0</v>
      </c>
      <c r="G35" s="328">
        <f t="shared" si="1"/>
        <v>0</v>
      </c>
      <c r="H35" s="366">
        <f t="shared" ref="H35:I35" si="7">SUM(H36)</f>
        <v>0</v>
      </c>
      <c r="I35" s="366">
        <f t="shared" si="7"/>
        <v>0</v>
      </c>
      <c r="J35" s="328">
        <f t="shared" si="2"/>
        <v>0</v>
      </c>
    </row>
    <row r="36" spans="1:11">
      <c r="B36" s="305"/>
      <c r="C36" s="362"/>
      <c r="D36" s="306" t="s">
        <v>381</v>
      </c>
      <c r="E36" s="366"/>
      <c r="F36" s="328"/>
      <c r="G36" s="328">
        <f t="shared" si="1"/>
        <v>0</v>
      </c>
      <c r="H36" s="328"/>
      <c r="I36" s="328"/>
      <c r="J36" s="328">
        <f t="shared" si="2"/>
        <v>0</v>
      </c>
    </row>
    <row r="37" spans="1:11" ht="15" customHeight="1">
      <c r="B37" s="525" t="s">
        <v>382</v>
      </c>
      <c r="C37" s="526"/>
      <c r="D37" s="527"/>
      <c r="E37" s="366"/>
      <c r="F37" s="328"/>
      <c r="G37" s="328">
        <f t="shared" si="1"/>
        <v>0</v>
      </c>
      <c r="H37" s="328"/>
      <c r="I37" s="328"/>
      <c r="J37" s="328">
        <f t="shared" si="2"/>
        <v>0</v>
      </c>
    </row>
    <row r="38" spans="1:11" ht="15" customHeight="1">
      <c r="B38" s="525" t="s">
        <v>383</v>
      </c>
      <c r="C38" s="526"/>
      <c r="D38" s="527"/>
      <c r="E38" s="366"/>
      <c r="F38" s="328"/>
      <c r="G38" s="328">
        <f t="shared" si="1"/>
        <v>0</v>
      </c>
      <c r="H38" s="328"/>
      <c r="I38" s="328"/>
      <c r="J38" s="328">
        <f t="shared" si="2"/>
        <v>0</v>
      </c>
    </row>
    <row r="39" spans="1:11" ht="15.75" customHeight="1">
      <c r="B39" s="525" t="s">
        <v>384</v>
      </c>
      <c r="C39" s="526"/>
      <c r="D39" s="527"/>
      <c r="E39" s="366"/>
      <c r="F39" s="328"/>
      <c r="G39" s="328">
        <f t="shared" si="1"/>
        <v>0</v>
      </c>
      <c r="H39" s="328"/>
      <c r="I39" s="328"/>
      <c r="J39" s="328">
        <f t="shared" si="2"/>
        <v>0</v>
      </c>
    </row>
    <row r="40" spans="1:11">
      <c r="B40" s="363"/>
      <c r="C40" s="364"/>
      <c r="D40" s="365"/>
      <c r="E40" s="367"/>
      <c r="F40" s="368"/>
      <c r="G40" s="368"/>
      <c r="H40" s="368"/>
      <c r="I40" s="368"/>
      <c r="J40" s="368"/>
    </row>
    <row r="41" spans="1:11" s="316" customFormat="1">
      <c r="A41" s="313"/>
      <c r="B41" s="334"/>
      <c r="C41" s="528" t="s">
        <v>251</v>
      </c>
      <c r="D41" s="529"/>
      <c r="E41" s="327">
        <f>+E11+E14+E23+E27+E30+E35+E37+E38+E39</f>
        <v>0</v>
      </c>
      <c r="F41" s="327">
        <f t="shared" ref="F41:J41" si="8">+F11+F14+F23+F27+F30+F35+F37+F38+F39</f>
        <v>0</v>
      </c>
      <c r="G41" s="327">
        <f t="shared" si="8"/>
        <v>0</v>
      </c>
      <c r="H41" s="327">
        <f t="shared" si="8"/>
        <v>0</v>
      </c>
      <c r="I41" s="327">
        <f t="shared" si="8"/>
        <v>0</v>
      </c>
      <c r="J41" s="327">
        <f t="shared" si="8"/>
        <v>0</v>
      </c>
      <c r="K41" s="313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  <row r="44" spans="1:11" ht="20.25">
      <c r="D44" s="385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8" workbookViewId="0">
      <selection activeCell="I15" sqref="I15"/>
    </sheetView>
  </sheetViews>
  <sheetFormatPr baseColWidth="10" defaultRowHeight="15"/>
  <cols>
    <col min="1" max="1" width="1.140625" customWidth="1"/>
    <col min="2" max="2" width="57" customWidth="1"/>
    <col min="6" max="6" width="4.28515625" style="303" customWidth="1"/>
  </cols>
  <sheetData>
    <row r="1" spans="1:5">
      <c r="A1" s="482" t="s">
        <v>409</v>
      </c>
      <c r="B1" s="483"/>
      <c r="C1" s="483"/>
      <c r="D1" s="483"/>
      <c r="E1" s="483"/>
    </row>
    <row r="2" spans="1:5">
      <c r="A2" s="485" t="s">
        <v>385</v>
      </c>
      <c r="B2" s="486"/>
      <c r="C2" s="486"/>
      <c r="D2" s="486"/>
      <c r="E2" s="486"/>
    </row>
    <row r="3" spans="1:5">
      <c r="A3" s="488" t="s">
        <v>215</v>
      </c>
      <c r="B3" s="489"/>
      <c r="C3" s="489"/>
      <c r="D3" s="489"/>
      <c r="E3" s="489"/>
    </row>
    <row r="4" spans="1:5" ht="6" customHeight="1">
      <c r="A4" s="262"/>
      <c r="B4" s="262"/>
      <c r="C4" s="262"/>
      <c r="D4" s="262"/>
      <c r="E4" s="262"/>
    </row>
    <row r="5" spans="1:5">
      <c r="A5" s="491" t="s">
        <v>76</v>
      </c>
      <c r="B5" s="491"/>
      <c r="C5" s="304" t="s">
        <v>219</v>
      </c>
      <c r="D5" s="304" t="s">
        <v>222</v>
      </c>
      <c r="E5" s="304" t="s">
        <v>386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9"/>
      <c r="B7" s="370" t="s">
        <v>387</v>
      </c>
      <c r="C7" s="371">
        <f>+C8+C9</f>
        <v>12252000</v>
      </c>
      <c r="D7" s="371">
        <f t="shared" ref="D7:E7" si="0">+D8+D9</f>
        <v>16624194</v>
      </c>
      <c r="E7" s="371">
        <f t="shared" si="0"/>
        <v>15687617</v>
      </c>
    </row>
    <row r="8" spans="1:5">
      <c r="A8" s="537" t="s">
        <v>388</v>
      </c>
      <c r="B8" s="538"/>
      <c r="C8" s="372">
        <f>+EAI!E33</f>
        <v>0</v>
      </c>
      <c r="D8" s="372">
        <f>+EAI!H33</f>
        <v>0</v>
      </c>
      <c r="E8" s="372">
        <f>+EAI!I33</f>
        <v>0</v>
      </c>
    </row>
    <row r="9" spans="1:5">
      <c r="A9" s="533" t="s">
        <v>389</v>
      </c>
      <c r="B9" s="534"/>
      <c r="C9" s="373">
        <f>+EAI!E46</f>
        <v>12252000</v>
      </c>
      <c r="D9" s="373">
        <f>+EAI!H46</f>
        <v>16624194</v>
      </c>
      <c r="E9" s="373">
        <f>+EAI!I46</f>
        <v>15687617</v>
      </c>
    </row>
    <row r="10" spans="1:5" ht="6.75" customHeight="1" thickBot="1">
      <c r="A10" s="305"/>
      <c r="B10" s="306"/>
      <c r="C10" s="374"/>
      <c r="D10" s="374"/>
      <c r="E10" s="374"/>
    </row>
    <row r="11" spans="1:5" ht="15.75" thickBot="1">
      <c r="A11" s="375"/>
      <c r="B11" s="370" t="s">
        <v>390</v>
      </c>
      <c r="C11" s="371">
        <f>+C12+C13</f>
        <v>12252000</v>
      </c>
      <c r="D11" s="371">
        <f t="shared" ref="D11:E11" si="1">+D12+D13</f>
        <v>16624194</v>
      </c>
      <c r="E11" s="371">
        <f t="shared" si="1"/>
        <v>15687617</v>
      </c>
    </row>
    <row r="12" spans="1:5">
      <c r="A12" s="539" t="s">
        <v>391</v>
      </c>
      <c r="B12" s="540"/>
      <c r="C12" s="372">
        <v>12252000</v>
      </c>
      <c r="D12" s="372">
        <v>16624194</v>
      </c>
      <c r="E12" s="372">
        <v>15687617</v>
      </c>
    </row>
    <row r="13" spans="1:5">
      <c r="A13" s="533" t="s">
        <v>392</v>
      </c>
      <c r="B13" s="534"/>
      <c r="C13" s="373"/>
      <c r="D13" s="373"/>
      <c r="E13" s="373"/>
    </row>
    <row r="14" spans="1:5" ht="5.25" customHeight="1" thickBot="1">
      <c r="A14" s="323"/>
      <c r="B14" s="322"/>
      <c r="C14" s="374"/>
      <c r="D14" s="374"/>
      <c r="E14" s="374"/>
    </row>
    <row r="15" spans="1:5" ht="15.75" thickBot="1">
      <c r="A15" s="369"/>
      <c r="B15" s="370" t="s">
        <v>393</v>
      </c>
      <c r="C15" s="371">
        <f>+C7-C11</f>
        <v>0</v>
      </c>
      <c r="D15" s="371">
        <f t="shared" ref="D15:E15" si="2">+D7-D11</f>
        <v>0</v>
      </c>
      <c r="E15" s="371">
        <f t="shared" si="2"/>
        <v>0</v>
      </c>
    </row>
    <row r="16" spans="1:5">
      <c r="A16" s="262"/>
      <c r="B16" s="262"/>
      <c r="C16" s="262"/>
      <c r="D16" s="262"/>
      <c r="E16" s="262"/>
    </row>
    <row r="17" spans="1:5">
      <c r="A17" s="491" t="s">
        <v>76</v>
      </c>
      <c r="B17" s="491"/>
      <c r="C17" s="304" t="s">
        <v>219</v>
      </c>
      <c r="D17" s="304" t="s">
        <v>222</v>
      </c>
      <c r="E17" s="304" t="s">
        <v>386</v>
      </c>
    </row>
    <row r="18" spans="1:5" ht="6.75" customHeight="1">
      <c r="A18" s="319"/>
      <c r="B18" s="320"/>
      <c r="C18" s="321"/>
      <c r="D18" s="321"/>
      <c r="E18" s="321"/>
    </row>
    <row r="19" spans="1:5">
      <c r="A19" s="533" t="s">
        <v>394</v>
      </c>
      <c r="B19" s="534"/>
      <c r="C19" s="373">
        <f>+C15</f>
        <v>0</v>
      </c>
      <c r="D19" s="373">
        <f t="shared" ref="D19:E19" si="3">+D15</f>
        <v>0</v>
      </c>
      <c r="E19" s="373">
        <f t="shared" si="3"/>
        <v>0</v>
      </c>
    </row>
    <row r="20" spans="1:5" ht="6" customHeight="1">
      <c r="A20" s="305"/>
      <c r="B20" s="306"/>
      <c r="C20" s="307"/>
      <c r="D20" s="307"/>
      <c r="E20" s="307"/>
    </row>
    <row r="21" spans="1:5">
      <c r="A21" s="533" t="s">
        <v>395</v>
      </c>
      <c r="B21" s="534"/>
      <c r="C21" s="373"/>
      <c r="D21" s="373"/>
      <c r="E21" s="373"/>
    </row>
    <row r="22" spans="1:5" ht="7.5" customHeight="1" thickBot="1">
      <c r="A22" s="323"/>
      <c r="B22" s="322"/>
      <c r="C22" s="374"/>
      <c r="D22" s="374"/>
      <c r="E22" s="374"/>
    </row>
    <row r="23" spans="1:5" ht="15.75" thickBot="1">
      <c r="A23" s="375"/>
      <c r="B23" s="370" t="s">
        <v>396</v>
      </c>
      <c r="C23" s="376">
        <f>+C19-C21</f>
        <v>0</v>
      </c>
      <c r="D23" s="376">
        <f t="shared" ref="D23:E23" si="4">+D19-D21</f>
        <v>0</v>
      </c>
      <c r="E23" s="376">
        <f t="shared" si="4"/>
        <v>0</v>
      </c>
    </row>
    <row r="24" spans="1:5">
      <c r="A24" s="262"/>
      <c r="B24" s="262"/>
      <c r="C24" s="262"/>
      <c r="D24" s="262"/>
      <c r="E24" s="262"/>
    </row>
    <row r="25" spans="1:5">
      <c r="A25" s="491" t="s">
        <v>76</v>
      </c>
      <c r="B25" s="491"/>
      <c r="C25" s="304" t="s">
        <v>219</v>
      </c>
      <c r="D25" s="304" t="s">
        <v>222</v>
      </c>
      <c r="E25" s="304" t="s">
        <v>386</v>
      </c>
    </row>
    <row r="26" spans="1:5" ht="5.25" customHeight="1">
      <c r="A26" s="319"/>
      <c r="B26" s="320"/>
      <c r="C26" s="321"/>
      <c r="D26" s="321"/>
      <c r="E26" s="321"/>
    </row>
    <row r="27" spans="1:5">
      <c r="A27" s="533" t="s">
        <v>397</v>
      </c>
      <c r="B27" s="534"/>
      <c r="C27" s="373">
        <f>+EAI!E52</f>
        <v>0</v>
      </c>
      <c r="D27" s="373">
        <f>+EAI!H51</f>
        <v>0</v>
      </c>
      <c r="E27" s="373">
        <f>+EAI!I54</f>
        <v>15687617</v>
      </c>
    </row>
    <row r="28" spans="1:5" ht="5.25" customHeight="1">
      <c r="A28" s="305"/>
      <c r="B28" s="306"/>
      <c r="C28" s="307"/>
      <c r="D28" s="307"/>
      <c r="E28" s="307"/>
    </row>
    <row r="29" spans="1:5">
      <c r="A29" s="533" t="s">
        <v>398</v>
      </c>
      <c r="B29" s="534"/>
      <c r="C29" s="373"/>
      <c r="D29" s="373"/>
      <c r="E29" s="373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5"/>
      <c r="B31" s="370" t="s">
        <v>399</v>
      </c>
      <c r="C31" s="376">
        <f>+C27-C29</f>
        <v>0</v>
      </c>
      <c r="D31" s="376">
        <f t="shared" ref="D31:E31" si="5">+D27-D29</f>
        <v>0</v>
      </c>
      <c r="E31" s="376">
        <f t="shared" si="5"/>
        <v>15687617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35" t="s">
        <v>400</v>
      </c>
      <c r="C33" s="535"/>
      <c r="D33" s="535"/>
      <c r="E33" s="535"/>
    </row>
    <row r="34" spans="1:5" ht="28.5" customHeight="1">
      <c r="A34" s="262"/>
      <c r="B34" s="535" t="s">
        <v>401</v>
      </c>
      <c r="C34" s="535"/>
      <c r="D34" s="535"/>
      <c r="E34" s="535"/>
    </row>
    <row r="35" spans="1:5">
      <c r="A35" s="262"/>
      <c r="B35" s="536" t="s">
        <v>402</v>
      </c>
      <c r="C35" s="536"/>
      <c r="D35" s="536"/>
      <c r="E35" s="536"/>
    </row>
    <row r="36" spans="1:5" s="30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5" sqref="F15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542" t="s">
        <v>193</v>
      </c>
      <c r="C2" s="543"/>
      <c r="D2" s="544"/>
    </row>
    <row r="3" spans="1:4">
      <c r="A3" s="303"/>
      <c r="B3" s="545" t="s">
        <v>409</v>
      </c>
      <c r="C3" s="546"/>
      <c r="D3" s="547"/>
    </row>
    <row r="4" spans="1:4" ht="15.75" thickBot="1">
      <c r="A4" s="303"/>
      <c r="B4" s="548" t="s">
        <v>403</v>
      </c>
      <c r="C4" s="549"/>
      <c r="D4" s="550"/>
    </row>
    <row r="5" spans="1:4" ht="15.75" thickBot="1">
      <c r="A5" s="303"/>
      <c r="B5" s="551" t="s">
        <v>404</v>
      </c>
      <c r="C5" s="553" t="s">
        <v>405</v>
      </c>
      <c r="D5" s="554"/>
    </row>
    <row r="6" spans="1:4" ht="27.75" thickBot="1">
      <c r="A6" s="303"/>
      <c r="B6" s="552"/>
      <c r="C6" s="377" t="s">
        <v>406</v>
      </c>
      <c r="D6" s="377" t="s">
        <v>407</v>
      </c>
    </row>
    <row r="7" spans="1:4" ht="15.75" thickBot="1">
      <c r="A7" s="303"/>
      <c r="B7" s="378"/>
      <c r="C7" s="377"/>
      <c r="D7" s="377"/>
    </row>
    <row r="8" spans="1:4" ht="15.75" thickBot="1">
      <c r="A8" s="303"/>
      <c r="B8" s="378"/>
      <c r="C8" s="377"/>
      <c r="D8" s="377"/>
    </row>
    <row r="9" spans="1:4" ht="15.75" thickBot="1">
      <c r="A9" s="303"/>
      <c r="B9" s="378"/>
      <c r="C9" s="377"/>
      <c r="D9" s="377"/>
    </row>
    <row r="10" spans="1:4" ht="15.75" thickBot="1">
      <c r="A10" s="303"/>
      <c r="B10" s="378"/>
      <c r="C10" s="377"/>
      <c r="D10" s="377"/>
    </row>
    <row r="11" spans="1:4" ht="15.75" thickBot="1">
      <c r="A11" s="303"/>
      <c r="B11" s="378"/>
      <c r="C11" s="377"/>
      <c r="D11" s="377"/>
    </row>
    <row r="12" spans="1:4" ht="15.75" thickBot="1">
      <c r="A12" s="303"/>
      <c r="B12" s="378"/>
      <c r="C12" s="377"/>
      <c r="D12" s="377"/>
    </row>
    <row r="13" spans="1:4" ht="15.75" thickBot="1">
      <c r="A13" s="303"/>
      <c r="B13" s="378"/>
      <c r="C13" s="377"/>
      <c r="D13" s="377"/>
    </row>
    <row r="14" spans="1:4" ht="15.75" thickBot="1">
      <c r="A14" s="303"/>
      <c r="B14" s="378"/>
      <c r="C14" s="377"/>
      <c r="D14" s="377"/>
    </row>
    <row r="15" spans="1:4" ht="15.75" thickBot="1">
      <c r="A15" s="303"/>
      <c r="B15" s="378"/>
      <c r="C15" s="377"/>
      <c r="D15" s="377"/>
    </row>
    <row r="16" spans="1:4" ht="15.75" thickBot="1">
      <c r="A16" s="303"/>
      <c r="B16" s="379"/>
      <c r="C16" s="380"/>
      <c r="D16" s="380"/>
    </row>
    <row r="17" spans="1:4" ht="15.75" thickBot="1">
      <c r="A17" s="303"/>
      <c r="B17" s="379"/>
      <c r="C17" s="380"/>
      <c r="D17" s="380"/>
    </row>
    <row r="18" spans="1:4" ht="15.75" thickBot="1">
      <c r="A18" s="303"/>
      <c r="B18" s="379"/>
      <c r="C18" s="380"/>
      <c r="D18" s="380"/>
    </row>
    <row r="19" spans="1:4">
      <c r="A19" s="303"/>
      <c r="B19" s="303"/>
      <c r="C19" s="303"/>
      <c r="D19" s="303"/>
    </row>
    <row r="20" spans="1:4">
      <c r="A20" s="303"/>
      <c r="B20" s="541"/>
      <c r="C20" s="541"/>
      <c r="D20" s="541"/>
    </row>
  </sheetData>
  <mergeCells count="6">
    <mergeCell ref="B20:D20"/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19" zoomScale="70" zoomScaleNormal="7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7" t="s">
        <v>193</v>
      </c>
      <c r="D3" s="407"/>
      <c r="E3" s="407"/>
      <c r="F3" s="407"/>
      <c r="G3" s="407"/>
      <c r="H3" s="407"/>
      <c r="I3" s="407"/>
      <c r="J3" s="91"/>
      <c r="K3" s="91"/>
      <c r="L3" s="38"/>
    </row>
    <row r="4" spans="1:12" ht="14.1" customHeight="1">
      <c r="B4" s="91"/>
      <c r="C4" s="407" t="s">
        <v>0</v>
      </c>
      <c r="D4" s="407"/>
      <c r="E4" s="407"/>
      <c r="F4" s="407"/>
      <c r="G4" s="407"/>
      <c r="H4" s="407"/>
      <c r="I4" s="407"/>
      <c r="J4" s="91"/>
      <c r="K4" s="91"/>
    </row>
    <row r="5" spans="1:12" ht="14.1" customHeight="1">
      <c r="B5" s="91"/>
      <c r="C5" s="407" t="s">
        <v>194</v>
      </c>
      <c r="D5" s="407"/>
      <c r="E5" s="407"/>
      <c r="F5" s="407"/>
      <c r="G5" s="407"/>
      <c r="H5" s="407"/>
      <c r="I5" s="407"/>
      <c r="J5" s="91"/>
      <c r="K5" s="91"/>
    </row>
    <row r="6" spans="1:12" ht="14.1" customHeight="1">
      <c r="B6" s="17"/>
      <c r="C6" s="408" t="s">
        <v>1</v>
      </c>
      <c r="D6" s="408"/>
      <c r="E6" s="408"/>
      <c r="F6" s="408"/>
      <c r="G6" s="408"/>
      <c r="H6" s="408"/>
      <c r="I6" s="408"/>
      <c r="J6" s="17"/>
      <c r="K6" s="17"/>
    </row>
    <row r="7" spans="1:12" ht="20.100000000000001" customHeight="1">
      <c r="A7" s="67"/>
      <c r="B7" s="24" t="s">
        <v>4</v>
      </c>
      <c r="C7" s="395" t="s">
        <v>409</v>
      </c>
      <c r="D7" s="395"/>
      <c r="E7" s="395"/>
      <c r="F7" s="395"/>
      <c r="G7" s="395"/>
      <c r="H7" s="395"/>
      <c r="I7" s="395"/>
      <c r="J7" s="395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10"/>
      <c r="B10" s="412" t="s">
        <v>77</v>
      </c>
      <c r="C10" s="412"/>
      <c r="D10" s="107" t="s">
        <v>5</v>
      </c>
      <c r="E10" s="107"/>
      <c r="F10" s="414"/>
      <c r="G10" s="412" t="s">
        <v>77</v>
      </c>
      <c r="H10" s="412"/>
      <c r="I10" s="107" t="s">
        <v>5</v>
      </c>
      <c r="J10" s="107"/>
      <c r="K10" s="108"/>
      <c r="L10" s="100"/>
    </row>
    <row r="11" spans="1:12" s="68" customFormat="1" ht="15" customHeight="1">
      <c r="A11" s="411"/>
      <c r="B11" s="413"/>
      <c r="C11" s="413"/>
      <c r="D11" s="109">
        <v>2014</v>
      </c>
      <c r="E11" s="109">
        <v>2013</v>
      </c>
      <c r="F11" s="415"/>
      <c r="G11" s="413"/>
      <c r="H11" s="413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8" t="s">
        <v>6</v>
      </c>
      <c r="C14" s="398"/>
      <c r="D14" s="69"/>
      <c r="E14" s="57"/>
      <c r="G14" s="398" t="s">
        <v>7</v>
      </c>
      <c r="H14" s="398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00" t="s">
        <v>8</v>
      </c>
      <c r="C16" s="400"/>
      <c r="D16" s="70"/>
      <c r="E16" s="70"/>
      <c r="G16" s="400" t="s">
        <v>9</v>
      </c>
      <c r="H16" s="400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6" t="s">
        <v>10</v>
      </c>
      <c r="C18" s="396"/>
      <c r="D18" s="74">
        <v>118310</v>
      </c>
      <c r="E18" s="74">
        <v>83817</v>
      </c>
      <c r="G18" s="396" t="s">
        <v>11</v>
      </c>
      <c r="H18" s="396"/>
      <c r="I18" s="74">
        <v>1100400</v>
      </c>
      <c r="J18" s="74">
        <v>174592</v>
      </c>
      <c r="K18" s="34"/>
    </row>
    <row r="19" spans="1:11">
      <c r="A19" s="35"/>
      <c r="B19" s="396" t="s">
        <v>12</v>
      </c>
      <c r="C19" s="396"/>
      <c r="D19" s="74">
        <v>939528</v>
      </c>
      <c r="E19" s="74">
        <v>48213</v>
      </c>
      <c r="G19" s="396" t="s">
        <v>13</v>
      </c>
      <c r="H19" s="396"/>
      <c r="I19" s="74">
        <v>0</v>
      </c>
      <c r="J19" s="74">
        <v>0</v>
      </c>
      <c r="K19" s="34"/>
    </row>
    <row r="20" spans="1:11">
      <c r="A20" s="35"/>
      <c r="B20" s="396" t="s">
        <v>14</v>
      </c>
      <c r="C20" s="396"/>
      <c r="D20" s="74">
        <v>0</v>
      </c>
      <c r="E20" s="74">
        <v>0</v>
      </c>
      <c r="G20" s="396" t="s">
        <v>15</v>
      </c>
      <c r="H20" s="396"/>
      <c r="I20" s="74">
        <v>0</v>
      </c>
      <c r="J20" s="74">
        <v>0</v>
      </c>
      <c r="K20" s="34"/>
    </row>
    <row r="21" spans="1:11">
      <c r="A21" s="35"/>
      <c r="B21" s="396" t="s">
        <v>16</v>
      </c>
      <c r="C21" s="396"/>
      <c r="D21" s="74">
        <v>0</v>
      </c>
      <c r="E21" s="74">
        <v>0</v>
      </c>
      <c r="G21" s="396" t="s">
        <v>17</v>
      </c>
      <c r="H21" s="396"/>
      <c r="I21" s="74">
        <v>0</v>
      </c>
      <c r="J21" s="74">
        <v>0</v>
      </c>
      <c r="K21" s="34"/>
    </row>
    <row r="22" spans="1:11">
      <c r="A22" s="35"/>
      <c r="B22" s="396" t="s">
        <v>18</v>
      </c>
      <c r="C22" s="396"/>
      <c r="D22" s="74">
        <v>0</v>
      </c>
      <c r="E22" s="74">
        <v>0</v>
      </c>
      <c r="G22" s="396" t="s">
        <v>19</v>
      </c>
      <c r="H22" s="396"/>
      <c r="I22" s="74">
        <v>0</v>
      </c>
      <c r="J22" s="74">
        <v>0</v>
      </c>
      <c r="K22" s="34"/>
    </row>
    <row r="23" spans="1:11" ht="25.5" customHeight="1">
      <c r="A23" s="35"/>
      <c r="B23" s="396" t="s">
        <v>20</v>
      </c>
      <c r="C23" s="396"/>
      <c r="D23" s="74">
        <v>0</v>
      </c>
      <c r="E23" s="74">
        <v>0</v>
      </c>
      <c r="G23" s="399" t="s">
        <v>21</v>
      </c>
      <c r="H23" s="399"/>
      <c r="I23" s="74">
        <v>0</v>
      </c>
      <c r="J23" s="74">
        <v>0</v>
      </c>
      <c r="K23" s="34"/>
    </row>
    <row r="24" spans="1:11">
      <c r="A24" s="35"/>
      <c r="B24" s="396" t="s">
        <v>22</v>
      </c>
      <c r="C24" s="396"/>
      <c r="D24" s="74">
        <v>0</v>
      </c>
      <c r="E24" s="74">
        <v>0</v>
      </c>
      <c r="G24" s="396" t="s">
        <v>23</v>
      </c>
      <c r="H24" s="396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6" t="s">
        <v>24</v>
      </c>
      <c r="H25" s="396"/>
      <c r="I25" s="74">
        <v>0</v>
      </c>
      <c r="J25" s="74">
        <v>0</v>
      </c>
      <c r="K25" s="34"/>
    </row>
    <row r="26" spans="1:11" ht="12.75">
      <c r="A26" s="78"/>
      <c r="B26" s="400" t="s">
        <v>25</v>
      </c>
      <c r="C26" s="400"/>
      <c r="D26" s="79">
        <f>SUM(D18:D24)</f>
        <v>1057838</v>
      </c>
      <c r="E26" s="79">
        <f>SUM(E18:E24)</f>
        <v>132030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00" t="s">
        <v>26</v>
      </c>
      <c r="H27" s="400"/>
      <c r="I27" s="79">
        <f>SUM(I18:I25)</f>
        <v>1100400</v>
      </c>
      <c r="J27" s="79">
        <f>SUM(J18:J25)</f>
        <v>174592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00" t="s">
        <v>27</v>
      </c>
      <c r="C29" s="400"/>
      <c r="D29" s="70"/>
      <c r="E29" s="70"/>
      <c r="G29" s="400" t="s">
        <v>28</v>
      </c>
      <c r="H29" s="400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6" t="s">
        <v>29</v>
      </c>
      <c r="C31" s="396"/>
      <c r="D31" s="74">
        <v>0</v>
      </c>
      <c r="E31" s="74">
        <v>0</v>
      </c>
      <c r="G31" s="396" t="s">
        <v>30</v>
      </c>
      <c r="H31" s="396"/>
      <c r="I31" s="74">
        <v>0</v>
      </c>
      <c r="J31" s="74">
        <v>0</v>
      </c>
      <c r="K31" s="34"/>
    </row>
    <row r="32" spans="1:11">
      <c r="A32" s="35"/>
      <c r="B32" s="396" t="s">
        <v>31</v>
      </c>
      <c r="C32" s="396"/>
      <c r="D32" s="74">
        <v>0</v>
      </c>
      <c r="E32" s="74">
        <v>0</v>
      </c>
      <c r="G32" s="396" t="s">
        <v>32</v>
      </c>
      <c r="H32" s="396"/>
      <c r="I32" s="74">
        <v>0</v>
      </c>
      <c r="J32" s="74">
        <v>0</v>
      </c>
      <c r="K32" s="34"/>
    </row>
    <row r="33" spans="1:11">
      <c r="A33" s="35"/>
      <c r="B33" s="396" t="s">
        <v>33</v>
      </c>
      <c r="C33" s="396"/>
      <c r="D33" s="74">
        <v>0</v>
      </c>
      <c r="E33" s="74">
        <v>0</v>
      </c>
      <c r="G33" s="396" t="s">
        <v>34</v>
      </c>
      <c r="H33" s="396"/>
      <c r="I33" s="74">
        <v>0</v>
      </c>
      <c r="J33" s="74">
        <v>0</v>
      </c>
      <c r="K33" s="34"/>
    </row>
    <row r="34" spans="1:11">
      <c r="A34" s="35"/>
      <c r="B34" s="396" t="s">
        <v>35</v>
      </c>
      <c r="C34" s="396"/>
      <c r="D34" s="74">
        <v>4029250.13</v>
      </c>
      <c r="E34" s="74">
        <v>4363636.32</v>
      </c>
      <c r="G34" s="396" t="s">
        <v>36</v>
      </c>
      <c r="H34" s="396"/>
      <c r="I34" s="74">
        <v>0</v>
      </c>
      <c r="J34" s="74">
        <v>0</v>
      </c>
      <c r="K34" s="34"/>
    </row>
    <row r="35" spans="1:11" ht="26.25" customHeight="1">
      <c r="A35" s="35"/>
      <c r="B35" s="396" t="s">
        <v>37</v>
      </c>
      <c r="C35" s="396"/>
      <c r="D35" s="74">
        <v>220806.51</v>
      </c>
      <c r="E35" s="74">
        <v>0</v>
      </c>
      <c r="G35" s="399" t="s">
        <v>38</v>
      </c>
      <c r="H35" s="399"/>
      <c r="I35" s="74">
        <v>0</v>
      </c>
      <c r="J35" s="74">
        <v>0</v>
      </c>
      <c r="K35" s="34"/>
    </row>
    <row r="36" spans="1:11">
      <c r="A36" s="35"/>
      <c r="B36" s="396" t="s">
        <v>39</v>
      </c>
      <c r="C36" s="396"/>
      <c r="D36" s="74">
        <v>-1633755.1</v>
      </c>
      <c r="E36" s="74">
        <v>0</v>
      </c>
      <c r="G36" s="396" t="s">
        <v>40</v>
      </c>
      <c r="H36" s="396"/>
      <c r="I36" s="74">
        <v>0</v>
      </c>
      <c r="J36" s="74">
        <v>0</v>
      </c>
      <c r="K36" s="34"/>
    </row>
    <row r="37" spans="1:11">
      <c r="A37" s="35"/>
      <c r="B37" s="396" t="s">
        <v>41</v>
      </c>
      <c r="C37" s="396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96" t="s">
        <v>42</v>
      </c>
      <c r="C38" s="396"/>
      <c r="D38" s="74">
        <v>0</v>
      </c>
      <c r="E38" s="74">
        <v>0</v>
      </c>
      <c r="G38" s="400" t="s">
        <v>43</v>
      </c>
      <c r="H38" s="400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96" t="s">
        <v>44</v>
      </c>
      <c r="C39" s="396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00" t="s">
        <v>196</v>
      </c>
      <c r="H40" s="400"/>
      <c r="I40" s="79">
        <f>I27+I38</f>
        <v>1100400</v>
      </c>
      <c r="J40" s="79">
        <f>J27+J38</f>
        <v>174592</v>
      </c>
      <c r="K40" s="34"/>
    </row>
    <row r="41" spans="1:11" ht="12.75">
      <c r="A41" s="78"/>
      <c r="B41" s="400" t="s">
        <v>46</v>
      </c>
      <c r="C41" s="400"/>
      <c r="D41" s="79">
        <f>SUM(D31:D39)</f>
        <v>2616301.5399999996</v>
      </c>
      <c r="E41" s="79">
        <f>SUM(E31:E39)</f>
        <v>4363636.32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8" t="s">
        <v>47</v>
      </c>
      <c r="H42" s="398"/>
      <c r="I42" s="77"/>
      <c r="J42" s="77"/>
      <c r="K42" s="34"/>
    </row>
    <row r="43" spans="1:11" ht="12.75">
      <c r="A43" s="35"/>
      <c r="B43" s="400" t="s">
        <v>197</v>
      </c>
      <c r="C43" s="400"/>
      <c r="D43" s="79">
        <f>D26+D41</f>
        <v>3674139.5399999996</v>
      </c>
      <c r="E43" s="79">
        <f>E26+E41</f>
        <v>4495666.32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00" t="s">
        <v>49</v>
      </c>
      <c r="H44" s="400"/>
      <c r="I44" s="79">
        <f>SUM(I46:I48)</f>
        <v>4250057</v>
      </c>
      <c r="J44" s="79">
        <f>SUM(J46:J48)</f>
        <v>3697552.5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6" t="s">
        <v>50</v>
      </c>
      <c r="H46" s="396"/>
      <c r="I46" s="74">
        <v>0</v>
      </c>
      <c r="J46" s="74">
        <v>0</v>
      </c>
      <c r="K46" s="34"/>
    </row>
    <row r="47" spans="1:11">
      <c r="A47" s="35"/>
      <c r="B47" s="75"/>
      <c r="C47" s="409"/>
      <c r="D47" s="409"/>
      <c r="E47" s="77"/>
      <c r="G47" s="396" t="s">
        <v>51</v>
      </c>
      <c r="H47" s="396"/>
      <c r="I47" s="74">
        <v>0</v>
      </c>
      <c r="J47" s="74">
        <v>0</v>
      </c>
      <c r="K47" s="34"/>
    </row>
    <row r="48" spans="1:11">
      <c r="A48" s="35"/>
      <c r="B48" s="75"/>
      <c r="C48" s="409"/>
      <c r="D48" s="409"/>
      <c r="E48" s="77"/>
      <c r="G48" s="396" t="s">
        <v>52</v>
      </c>
      <c r="H48" s="396"/>
      <c r="I48" s="74">
        <v>4250057</v>
      </c>
      <c r="J48" s="74">
        <v>3697552.5</v>
      </c>
      <c r="K48" s="34"/>
    </row>
    <row r="49" spans="1:11">
      <c r="A49" s="35"/>
      <c r="B49" s="75"/>
      <c r="C49" s="409"/>
      <c r="D49" s="409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9"/>
      <c r="D50" s="409"/>
      <c r="E50" s="77"/>
      <c r="G50" s="400" t="s">
        <v>53</v>
      </c>
      <c r="H50" s="400"/>
      <c r="I50" s="79">
        <f>SUM(I52:I56)</f>
        <v>-1676317</v>
      </c>
      <c r="J50" s="79">
        <f>SUM(J52:J56)</f>
        <v>623521</v>
      </c>
      <c r="K50" s="34"/>
    </row>
    <row r="51" spans="1:11" ht="12.75">
      <c r="A51" s="35"/>
      <c r="B51" s="75"/>
      <c r="C51" s="409"/>
      <c r="D51" s="409"/>
      <c r="E51" s="77"/>
      <c r="G51" s="42"/>
      <c r="H51" s="57"/>
      <c r="I51" s="84"/>
      <c r="J51" s="84"/>
      <c r="K51" s="34"/>
    </row>
    <row r="52" spans="1:11">
      <c r="A52" s="35"/>
      <c r="B52" s="75"/>
      <c r="C52" s="409"/>
      <c r="D52" s="409"/>
      <c r="E52" s="77"/>
      <c r="G52" s="396" t="s">
        <v>54</v>
      </c>
      <c r="H52" s="396"/>
      <c r="I52" s="74">
        <v>0</v>
      </c>
      <c r="J52" s="74">
        <v>0</v>
      </c>
      <c r="K52" s="34"/>
    </row>
    <row r="53" spans="1:11">
      <c r="A53" s="35"/>
      <c r="B53" s="75"/>
      <c r="C53" s="409"/>
      <c r="D53" s="409"/>
      <c r="E53" s="77"/>
      <c r="G53" s="396" t="s">
        <v>55</v>
      </c>
      <c r="H53" s="396"/>
      <c r="I53" s="74">
        <v>-1676317</v>
      </c>
      <c r="J53" s="74">
        <v>623521</v>
      </c>
      <c r="K53" s="34"/>
    </row>
    <row r="54" spans="1:11">
      <c r="A54" s="35"/>
      <c r="B54" s="75"/>
      <c r="C54" s="409"/>
      <c r="D54" s="409"/>
      <c r="E54" s="77"/>
      <c r="G54" s="396" t="s">
        <v>56</v>
      </c>
      <c r="H54" s="396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6" t="s">
        <v>57</v>
      </c>
      <c r="H55" s="396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6" t="s">
        <v>58</v>
      </c>
      <c r="H56" s="396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400" t="s">
        <v>59</v>
      </c>
      <c r="H58" s="400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6" t="s">
        <v>60</v>
      </c>
      <c r="H60" s="396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6" t="s">
        <v>61</v>
      </c>
      <c r="H61" s="396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400" t="s">
        <v>62</v>
      </c>
      <c r="H63" s="400"/>
      <c r="I63" s="79">
        <f>I44+I50+I58</f>
        <v>2573740</v>
      </c>
      <c r="J63" s="79">
        <f>J44+J50+J58</f>
        <v>4321073.5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00" t="s">
        <v>198</v>
      </c>
      <c r="H65" s="400"/>
      <c r="I65" s="79">
        <f>I40+I63</f>
        <v>3674140</v>
      </c>
      <c r="J65" s="79">
        <f>J40+J63</f>
        <v>4495665.5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03" t="s">
        <v>78</v>
      </c>
      <c r="C70" s="403"/>
      <c r="D70" s="403"/>
      <c r="E70" s="403"/>
      <c r="F70" s="403"/>
      <c r="G70" s="403"/>
      <c r="H70" s="403"/>
      <c r="I70" s="403"/>
      <c r="J70" s="403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04"/>
      <c r="D72" s="404"/>
      <c r="E72" s="59"/>
      <c r="G72" s="405"/>
      <c r="H72" s="405"/>
      <c r="I72" s="59"/>
      <c r="J72" s="59"/>
    </row>
    <row r="73" spans="1:11" ht="14.1" customHeight="1">
      <c r="B73" s="64"/>
      <c r="C73" s="406" t="s">
        <v>413</v>
      </c>
      <c r="D73" s="406"/>
      <c r="E73" s="59"/>
      <c r="F73" s="106"/>
      <c r="G73" s="406" t="s">
        <v>411</v>
      </c>
      <c r="H73" s="406"/>
      <c r="I73" s="43"/>
      <c r="J73" s="59"/>
    </row>
    <row r="74" spans="1:11" ht="14.1" customHeight="1">
      <c r="B74" s="65"/>
      <c r="C74" s="401" t="s">
        <v>415</v>
      </c>
      <c r="D74" s="401"/>
      <c r="E74" s="66"/>
      <c r="F74" s="106"/>
      <c r="G74" s="401" t="s">
        <v>412</v>
      </c>
      <c r="H74" s="401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B13" zoomScale="90" zoomScaleNormal="90" zoomScalePageLayoutView="80" workbookViewId="0">
      <selection activeCell="C46" sqref="C46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4" t="s">
        <v>193</v>
      </c>
      <c r="D3" s="394"/>
      <c r="E3" s="394"/>
      <c r="F3" s="394"/>
      <c r="G3" s="394"/>
      <c r="H3" s="394"/>
      <c r="I3" s="394"/>
      <c r="J3" s="25"/>
      <c r="K3" s="25"/>
    </row>
    <row r="4" spans="1:11" ht="14.1" customHeight="1">
      <c r="A4" s="22"/>
      <c r="C4" s="394" t="s">
        <v>66</v>
      </c>
      <c r="D4" s="394"/>
      <c r="E4" s="394"/>
      <c r="F4" s="394"/>
      <c r="G4" s="394"/>
      <c r="H4" s="394"/>
      <c r="I4" s="394"/>
      <c r="J4" s="22"/>
      <c r="K4" s="22"/>
    </row>
    <row r="5" spans="1:11" ht="14.1" customHeight="1">
      <c r="A5" s="23"/>
      <c r="C5" s="394" t="s">
        <v>408</v>
      </c>
      <c r="D5" s="394"/>
      <c r="E5" s="394"/>
      <c r="F5" s="394"/>
      <c r="G5" s="394"/>
      <c r="H5" s="394"/>
      <c r="I5" s="394"/>
      <c r="J5" s="22"/>
      <c r="K5" s="22"/>
    </row>
    <row r="6" spans="1:11" ht="14.1" customHeight="1">
      <c r="A6" s="23"/>
      <c r="C6" s="394" t="s">
        <v>1</v>
      </c>
      <c r="D6" s="394"/>
      <c r="E6" s="394"/>
      <c r="F6" s="394"/>
      <c r="G6" s="394"/>
      <c r="H6" s="394"/>
      <c r="I6" s="394"/>
      <c r="J6" s="22"/>
      <c r="K6" s="22"/>
    </row>
    <row r="7" spans="1:11" ht="20.100000000000001" customHeight="1">
      <c r="A7" s="23"/>
      <c r="B7" s="24" t="s">
        <v>4</v>
      </c>
      <c r="C7" s="395" t="s">
        <v>409</v>
      </c>
      <c r="D7" s="395"/>
      <c r="E7" s="395"/>
      <c r="F7" s="395"/>
      <c r="G7" s="395"/>
      <c r="H7" s="395"/>
      <c r="I7" s="395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3" t="s">
        <v>76</v>
      </c>
      <c r="C11" s="393"/>
      <c r="D11" s="112" t="s">
        <v>67</v>
      </c>
      <c r="E11" s="112" t="s">
        <v>68</v>
      </c>
      <c r="F11" s="113"/>
      <c r="G11" s="393" t="s">
        <v>76</v>
      </c>
      <c r="H11" s="393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8" t="s">
        <v>6</v>
      </c>
      <c r="C14" s="398"/>
      <c r="D14" s="40">
        <f>D16+D26</f>
        <v>1968141.2900000005</v>
      </c>
      <c r="E14" s="40">
        <f>E16+E26</f>
        <v>925808</v>
      </c>
      <c r="F14" s="38"/>
      <c r="G14" s="398" t="s">
        <v>7</v>
      </c>
      <c r="H14" s="398"/>
      <c r="I14" s="40">
        <f>I16+I27</f>
        <v>925808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8" t="s">
        <v>8</v>
      </c>
      <c r="C16" s="398"/>
      <c r="D16" s="40">
        <f>SUM(D18:D24)</f>
        <v>0</v>
      </c>
      <c r="E16" s="40">
        <f>SUM(E18:E24)</f>
        <v>925808</v>
      </c>
      <c r="F16" s="38"/>
      <c r="G16" s="398" t="s">
        <v>9</v>
      </c>
      <c r="H16" s="398"/>
      <c r="I16" s="40">
        <f>SUM(I18:I25)</f>
        <v>925808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6" t="s">
        <v>10</v>
      </c>
      <c r="C18" s="396"/>
      <c r="D18" s="45">
        <f>IF(ESF!D18&lt;ESF!E18,ESF!E18-ESF!D18,0)</f>
        <v>0</v>
      </c>
      <c r="E18" s="45">
        <f>IF(D18&gt;0,0,ESF!D18-ESF!E18)</f>
        <v>34493</v>
      </c>
      <c r="F18" s="38"/>
      <c r="G18" s="396" t="s">
        <v>11</v>
      </c>
      <c r="H18" s="396"/>
      <c r="I18" s="45">
        <f>IF(ESF!I18&gt;ESF!J18,ESF!I18-ESF!J18,0)</f>
        <v>925808</v>
      </c>
      <c r="J18" s="45">
        <f>IF(I18&gt;0,0,ESF!J18-ESF!I18)</f>
        <v>0</v>
      </c>
      <c r="K18" s="34"/>
    </row>
    <row r="19" spans="1:11">
      <c r="A19" s="39"/>
      <c r="B19" s="396" t="s">
        <v>12</v>
      </c>
      <c r="C19" s="396"/>
      <c r="D19" s="45">
        <f>IF(ESF!D19&lt;ESF!E19,ESF!E19-ESF!D19,0)</f>
        <v>0</v>
      </c>
      <c r="E19" s="45">
        <f>IF(D19&gt;0,0,ESF!D19-ESF!E19)</f>
        <v>891315</v>
      </c>
      <c r="F19" s="38"/>
      <c r="G19" s="396" t="s">
        <v>13</v>
      </c>
      <c r="H19" s="396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6" t="s">
        <v>14</v>
      </c>
      <c r="C20" s="396"/>
      <c r="D20" s="45">
        <f>IF(ESF!D20&lt;ESF!E20,ESF!E20-ESF!D20,0)</f>
        <v>0</v>
      </c>
      <c r="E20" s="45">
        <f>IF(D20&gt;0,0,ESF!D20-ESF!E20)</f>
        <v>0</v>
      </c>
      <c r="F20" s="38"/>
      <c r="G20" s="396" t="s">
        <v>15</v>
      </c>
      <c r="H20" s="396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6" t="s">
        <v>16</v>
      </c>
      <c r="C21" s="396"/>
      <c r="D21" s="45">
        <f>IF(ESF!D21&lt;ESF!E21,ESF!E21-ESF!D21,0)</f>
        <v>0</v>
      </c>
      <c r="E21" s="45">
        <f>IF(D21&gt;0,0,ESF!D21-ESF!E21)</f>
        <v>0</v>
      </c>
      <c r="F21" s="38"/>
      <c r="G21" s="396" t="s">
        <v>17</v>
      </c>
      <c r="H21" s="396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6" t="s">
        <v>18</v>
      </c>
      <c r="C22" s="396"/>
      <c r="D22" s="45">
        <f>IF(ESF!D22&lt;ESF!E22,ESF!E22-ESF!D22,0)</f>
        <v>0</v>
      </c>
      <c r="E22" s="45">
        <f>IF(D22&gt;0,0,ESF!D22-ESF!E22)</f>
        <v>0</v>
      </c>
      <c r="F22" s="38"/>
      <c r="G22" s="396" t="s">
        <v>19</v>
      </c>
      <c r="H22" s="396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6" t="s">
        <v>20</v>
      </c>
      <c r="C23" s="396"/>
      <c r="D23" s="45">
        <f>IF(ESF!D23&lt;ESF!E23,ESF!E23-ESF!D23,0)</f>
        <v>0</v>
      </c>
      <c r="E23" s="45">
        <f>IF(D23&gt;0,0,ESF!D23-ESF!E23)</f>
        <v>0</v>
      </c>
      <c r="F23" s="38"/>
      <c r="G23" s="399" t="s">
        <v>21</v>
      </c>
      <c r="H23" s="399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96" t="s">
        <v>22</v>
      </c>
      <c r="C24" s="396"/>
      <c r="D24" s="45">
        <f>IF(ESF!D24&lt;ESF!E24,ESF!E24-ESF!D24,0)</f>
        <v>0</v>
      </c>
      <c r="E24" s="45">
        <f>IF(D24&gt;0,0,ESF!D24-ESF!E24)</f>
        <v>0</v>
      </c>
      <c r="F24" s="38"/>
      <c r="G24" s="396" t="s">
        <v>23</v>
      </c>
      <c r="H24" s="396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6" t="s">
        <v>24</v>
      </c>
      <c r="H25" s="396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398" t="s">
        <v>27</v>
      </c>
      <c r="C26" s="398"/>
      <c r="D26" s="40">
        <f>SUM(D28:D36)</f>
        <v>1968141.2900000005</v>
      </c>
      <c r="E26" s="40">
        <f>SUM(E28:E36)</f>
        <v>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00" t="s">
        <v>28</v>
      </c>
      <c r="H27" s="400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96" t="s">
        <v>29</v>
      </c>
      <c r="C28" s="396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6" t="s">
        <v>31</v>
      </c>
      <c r="C29" s="396"/>
      <c r="D29" s="45">
        <f>IF(ESF!D32&lt;ESF!E32,ESF!E32-ESF!D32,0)</f>
        <v>0</v>
      </c>
      <c r="E29" s="45">
        <f>IF(D29&gt;0,0,ESF!D32-ESF!E32)</f>
        <v>0</v>
      </c>
      <c r="F29" s="38"/>
      <c r="G29" s="396" t="s">
        <v>30</v>
      </c>
      <c r="H29" s="396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6" t="s">
        <v>33</v>
      </c>
      <c r="C30" s="396"/>
      <c r="D30" s="45">
        <f>IF(ESF!D33&lt;ESF!E33,ESF!E33-ESF!D33,0)</f>
        <v>0</v>
      </c>
      <c r="E30" s="45">
        <f>IF(D30&gt;0,0,ESF!D33-ESF!E33)</f>
        <v>0</v>
      </c>
      <c r="F30" s="38"/>
      <c r="G30" s="396" t="s">
        <v>32</v>
      </c>
      <c r="H30" s="396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6" t="s">
        <v>35</v>
      </c>
      <c r="C31" s="396"/>
      <c r="D31" s="45">
        <f>IF(ESF!D34&lt;ESF!E34,ESF!E34-ESF!D34,0)</f>
        <v>334386.19000000041</v>
      </c>
      <c r="E31" s="45">
        <f>IF(D31&gt;0,0,ESF!D34-ESF!E34)</f>
        <v>0</v>
      </c>
      <c r="F31" s="38"/>
      <c r="G31" s="396" t="s">
        <v>34</v>
      </c>
      <c r="H31" s="396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6" t="s">
        <v>37</v>
      </c>
      <c r="C32" s="396"/>
      <c r="D32" s="45">
        <f>IF(ESF!D35&lt;ESF!E35,ESF!E35-ESF!D35,0)</f>
        <v>0</v>
      </c>
      <c r="E32" s="45">
        <v>0</v>
      </c>
      <c r="F32" s="38"/>
      <c r="G32" s="396" t="s">
        <v>36</v>
      </c>
      <c r="H32" s="396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9" t="s">
        <v>39</v>
      </c>
      <c r="C33" s="399"/>
      <c r="D33" s="45">
        <f>IF(ESF!D36&lt;ESF!E36,ESF!E36-ESF!D36,0)</f>
        <v>1633755.1</v>
      </c>
      <c r="E33" s="45">
        <f>IF(D33&gt;0,0,ESF!D36-ESF!E36)</f>
        <v>0</v>
      </c>
      <c r="F33" s="38"/>
      <c r="G33" s="399" t="s">
        <v>38</v>
      </c>
      <c r="H33" s="399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6" t="s">
        <v>41</v>
      </c>
      <c r="C34" s="396"/>
      <c r="D34" s="45">
        <f>IF(ESF!D37&lt;ESF!E37,ESF!E37-ESF!D37,0)</f>
        <v>0</v>
      </c>
      <c r="E34" s="45">
        <f>IF(D34&gt;0,0,ESF!D37-ESF!E37)</f>
        <v>0</v>
      </c>
      <c r="F34" s="38"/>
      <c r="G34" s="396" t="s">
        <v>40</v>
      </c>
      <c r="H34" s="396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99" t="s">
        <v>42</v>
      </c>
      <c r="C35" s="399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6" t="s">
        <v>44</v>
      </c>
      <c r="C36" s="396"/>
      <c r="D36" s="45">
        <f>IF(ESF!D39&lt;ESF!E39,ESF!E39-ESF!D39,0)</f>
        <v>0</v>
      </c>
      <c r="E36" s="45">
        <f>IF(D36&gt;0,0,ESF!D39-ESF!E39)</f>
        <v>0</v>
      </c>
      <c r="F36" s="38"/>
      <c r="G36" s="398" t="s">
        <v>47</v>
      </c>
      <c r="H36" s="398"/>
      <c r="I36" s="40">
        <f>I38+I44+I52</f>
        <v>552504.5</v>
      </c>
      <c r="J36" s="40">
        <f>J38+J44+J52</f>
        <v>2299838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389"/>
      <c r="E38" s="19"/>
      <c r="F38" s="38"/>
      <c r="G38" s="398" t="s">
        <v>49</v>
      </c>
      <c r="H38" s="398"/>
      <c r="I38" s="40">
        <f>SUM(I40:I42)</f>
        <v>552504.5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6" t="s">
        <v>50</v>
      </c>
      <c r="H40" s="396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6" t="s">
        <v>51</v>
      </c>
      <c r="H41" s="396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6" t="s">
        <v>52</v>
      </c>
      <c r="H42" s="396"/>
      <c r="I42" s="45">
        <f>IF(ESF!I48&gt;ESF!J48,ESF!I48-ESF!J48,0)</f>
        <v>552504.5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8" t="s">
        <v>53</v>
      </c>
      <c r="H44" s="398"/>
      <c r="I44" s="40">
        <f>SUM(I46:I50)</f>
        <v>0</v>
      </c>
      <c r="J44" s="40">
        <f>SUM(J46:J50)</f>
        <v>2299838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6" t="s">
        <v>54</v>
      </c>
      <c r="H46" s="396"/>
      <c r="I46" s="45">
        <f>IF(ESF!I52&gt;ESF!J52,ESF!I52-ESF!J52,0)</f>
        <v>0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6" t="s">
        <v>55</v>
      </c>
      <c r="H47" s="396"/>
      <c r="I47" s="45">
        <f>IF(ESF!I53&gt;ESF!J53,ESF!I53-ESF!J53,0)</f>
        <v>0</v>
      </c>
      <c r="J47" s="45">
        <f>IF(I47&gt;0,0,ESF!J53-ESF!I53)</f>
        <v>2299838</v>
      </c>
      <c r="K47" s="34"/>
    </row>
    <row r="48" spans="1:11">
      <c r="A48" s="39"/>
      <c r="B48" s="19"/>
      <c r="C48" s="19"/>
      <c r="D48" s="19"/>
      <c r="E48" s="19"/>
      <c r="F48" s="38"/>
      <c r="G48" s="396" t="s">
        <v>56</v>
      </c>
      <c r="H48" s="396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6" t="s">
        <v>57</v>
      </c>
      <c r="H49" s="396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6" t="s">
        <v>58</v>
      </c>
      <c r="H50" s="396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8" t="s">
        <v>79</v>
      </c>
      <c r="H52" s="398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6" t="s">
        <v>60</v>
      </c>
      <c r="H54" s="396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6" t="s">
        <v>61</v>
      </c>
      <c r="H55" s="416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03" t="s">
        <v>78</v>
      </c>
      <c r="C59" s="403"/>
      <c r="D59" s="403"/>
      <c r="E59" s="403"/>
      <c r="F59" s="403"/>
      <c r="G59" s="403"/>
      <c r="H59" s="403"/>
      <c r="I59" s="403"/>
      <c r="J59" s="403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6" t="s">
        <v>413</v>
      </c>
      <c r="D62" s="406"/>
      <c r="E62" s="59"/>
      <c r="F62" s="59"/>
      <c r="G62" s="406" t="s">
        <v>411</v>
      </c>
      <c r="H62" s="406"/>
      <c r="I62" s="43"/>
      <c r="J62" s="59"/>
    </row>
    <row r="63" spans="1:11" ht="14.1" customHeight="1">
      <c r="B63" s="65"/>
      <c r="C63" s="401" t="s">
        <v>415</v>
      </c>
      <c r="D63" s="401"/>
      <c r="E63" s="66"/>
      <c r="F63" s="66"/>
      <c r="G63" s="401" t="s">
        <v>412</v>
      </c>
      <c r="H63" s="401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6" t="s">
        <v>2</v>
      </c>
      <c r="B2" s="426"/>
      <c r="C2" s="426"/>
      <c r="D2" s="426"/>
      <c r="E2" s="13" t="e">
        <f>ESF!#REF!</f>
        <v>#REF!</v>
      </c>
    </row>
    <row r="3" spans="1:5" ht="45.75">
      <c r="A3" s="426" t="s">
        <v>4</v>
      </c>
      <c r="B3" s="426"/>
      <c r="C3" s="426"/>
      <c r="D3" s="426"/>
      <c r="E3" s="13" t="str">
        <f>ESF!C7</f>
        <v>TRIBUNAL ELECTORAL DEL ESTADO DE MORELOS</v>
      </c>
    </row>
    <row r="4" spans="1:5">
      <c r="A4" s="426" t="s">
        <v>3</v>
      </c>
      <c r="B4" s="426"/>
      <c r="C4" s="426"/>
      <c r="D4" s="426"/>
      <c r="E4" s="14"/>
    </row>
    <row r="5" spans="1:5">
      <c r="A5" s="426" t="s">
        <v>73</v>
      </c>
      <c r="B5" s="426"/>
      <c r="C5" s="426"/>
      <c r="D5" s="426"/>
      <c r="E5" t="s">
        <v>71</v>
      </c>
    </row>
    <row r="6" spans="1:5">
      <c r="A6" s="6"/>
      <c r="B6" s="6"/>
      <c r="C6" s="421" t="s">
        <v>5</v>
      </c>
      <c r="D6" s="421"/>
      <c r="E6" s="1">
        <v>2013</v>
      </c>
    </row>
    <row r="7" spans="1:5">
      <c r="A7" s="417" t="s">
        <v>69</v>
      </c>
      <c r="B7" s="418" t="s">
        <v>8</v>
      </c>
      <c r="C7" s="419" t="s">
        <v>10</v>
      </c>
      <c r="D7" s="419"/>
      <c r="E7" s="8">
        <f>ESF!D18</f>
        <v>118310</v>
      </c>
    </row>
    <row r="8" spans="1:5">
      <c r="A8" s="417"/>
      <c r="B8" s="418"/>
      <c r="C8" s="419" t="s">
        <v>12</v>
      </c>
      <c r="D8" s="419"/>
      <c r="E8" s="8">
        <f>ESF!D19</f>
        <v>939528</v>
      </c>
    </row>
    <row r="9" spans="1:5">
      <c r="A9" s="417"/>
      <c r="B9" s="418"/>
      <c r="C9" s="419" t="s">
        <v>14</v>
      </c>
      <c r="D9" s="419"/>
      <c r="E9" s="8">
        <f>ESF!D20</f>
        <v>0</v>
      </c>
    </row>
    <row r="10" spans="1:5">
      <c r="A10" s="417"/>
      <c r="B10" s="418"/>
      <c r="C10" s="419" t="s">
        <v>16</v>
      </c>
      <c r="D10" s="419"/>
      <c r="E10" s="8">
        <f>ESF!D21</f>
        <v>0</v>
      </c>
    </row>
    <row r="11" spans="1:5">
      <c r="A11" s="417"/>
      <c r="B11" s="418"/>
      <c r="C11" s="419" t="s">
        <v>18</v>
      </c>
      <c r="D11" s="419"/>
      <c r="E11" s="8">
        <f>ESF!D22</f>
        <v>0</v>
      </c>
    </row>
    <row r="12" spans="1:5">
      <c r="A12" s="417"/>
      <c r="B12" s="418"/>
      <c r="C12" s="419" t="s">
        <v>20</v>
      </c>
      <c r="D12" s="419"/>
      <c r="E12" s="8">
        <f>ESF!D23</f>
        <v>0</v>
      </c>
    </row>
    <row r="13" spans="1:5">
      <c r="A13" s="417"/>
      <c r="B13" s="418"/>
      <c r="C13" s="419" t="s">
        <v>22</v>
      </c>
      <c r="D13" s="419"/>
      <c r="E13" s="8">
        <f>ESF!D24</f>
        <v>0</v>
      </c>
    </row>
    <row r="14" spans="1:5" ht="15.75" thickBot="1">
      <c r="A14" s="417"/>
      <c r="B14" s="4"/>
      <c r="C14" s="420" t="s">
        <v>25</v>
      </c>
      <c r="D14" s="420"/>
      <c r="E14" s="9">
        <f>ESF!D26</f>
        <v>1057838</v>
      </c>
    </row>
    <row r="15" spans="1:5">
      <c r="A15" s="417"/>
      <c r="B15" s="418" t="s">
        <v>27</v>
      </c>
      <c r="C15" s="419" t="s">
        <v>29</v>
      </c>
      <c r="D15" s="419"/>
      <c r="E15" s="8">
        <f>ESF!D31</f>
        <v>0</v>
      </c>
    </row>
    <row r="16" spans="1:5">
      <c r="A16" s="417"/>
      <c r="B16" s="418"/>
      <c r="C16" s="419" t="s">
        <v>31</v>
      </c>
      <c r="D16" s="419"/>
      <c r="E16" s="8">
        <f>ESF!D32</f>
        <v>0</v>
      </c>
    </row>
    <row r="17" spans="1:5">
      <c r="A17" s="417"/>
      <c r="B17" s="418"/>
      <c r="C17" s="419" t="s">
        <v>33</v>
      </c>
      <c r="D17" s="419"/>
      <c r="E17" s="8">
        <f>ESF!D33</f>
        <v>0</v>
      </c>
    </row>
    <row r="18" spans="1:5">
      <c r="A18" s="417"/>
      <c r="B18" s="418"/>
      <c r="C18" s="419" t="s">
        <v>35</v>
      </c>
      <c r="D18" s="419"/>
      <c r="E18" s="8">
        <f>ESF!D34</f>
        <v>4029250.13</v>
      </c>
    </row>
    <row r="19" spans="1:5">
      <c r="A19" s="417"/>
      <c r="B19" s="418"/>
      <c r="C19" s="419" t="s">
        <v>37</v>
      </c>
      <c r="D19" s="419"/>
      <c r="E19" s="8">
        <f>ESF!D35</f>
        <v>220806.51</v>
      </c>
    </row>
    <row r="20" spans="1:5">
      <c r="A20" s="417"/>
      <c r="B20" s="418"/>
      <c r="C20" s="419" t="s">
        <v>39</v>
      </c>
      <c r="D20" s="419"/>
      <c r="E20" s="8">
        <f>ESF!D36</f>
        <v>-1633755.1</v>
      </c>
    </row>
    <row r="21" spans="1:5">
      <c r="A21" s="417"/>
      <c r="B21" s="418"/>
      <c r="C21" s="419" t="s">
        <v>41</v>
      </c>
      <c r="D21" s="419"/>
      <c r="E21" s="8">
        <f>ESF!D37</f>
        <v>0</v>
      </c>
    </row>
    <row r="22" spans="1:5">
      <c r="A22" s="417"/>
      <c r="B22" s="418"/>
      <c r="C22" s="419" t="s">
        <v>42</v>
      </c>
      <c r="D22" s="419"/>
      <c r="E22" s="8">
        <f>ESF!D38</f>
        <v>0</v>
      </c>
    </row>
    <row r="23" spans="1:5">
      <c r="A23" s="417"/>
      <c r="B23" s="418"/>
      <c r="C23" s="419" t="s">
        <v>44</v>
      </c>
      <c r="D23" s="419"/>
      <c r="E23" s="8">
        <f>ESF!D39</f>
        <v>0</v>
      </c>
    </row>
    <row r="24" spans="1:5" ht="15.75" thickBot="1">
      <c r="A24" s="417"/>
      <c r="B24" s="4"/>
      <c r="C24" s="420" t="s">
        <v>46</v>
      </c>
      <c r="D24" s="420"/>
      <c r="E24" s="9">
        <f>ESF!D41</f>
        <v>2616301.5399999996</v>
      </c>
    </row>
    <row r="25" spans="1:5" ht="15.75" thickBot="1">
      <c r="A25" s="417"/>
      <c r="B25" s="2"/>
      <c r="C25" s="420" t="s">
        <v>48</v>
      </c>
      <c r="D25" s="420"/>
      <c r="E25" s="9">
        <f>ESF!D43</f>
        <v>3674139.5399999996</v>
      </c>
    </row>
    <row r="26" spans="1:5">
      <c r="A26" s="417" t="s">
        <v>70</v>
      </c>
      <c r="B26" s="418" t="s">
        <v>9</v>
      </c>
      <c r="C26" s="419" t="s">
        <v>11</v>
      </c>
      <c r="D26" s="419"/>
      <c r="E26" s="8">
        <f>ESF!I18</f>
        <v>1100400</v>
      </c>
    </row>
    <row r="27" spans="1:5">
      <c r="A27" s="417"/>
      <c r="B27" s="418"/>
      <c r="C27" s="419" t="s">
        <v>13</v>
      </c>
      <c r="D27" s="419"/>
      <c r="E27" s="8">
        <f>ESF!I19</f>
        <v>0</v>
      </c>
    </row>
    <row r="28" spans="1:5">
      <c r="A28" s="417"/>
      <c r="B28" s="418"/>
      <c r="C28" s="419" t="s">
        <v>15</v>
      </c>
      <c r="D28" s="419"/>
      <c r="E28" s="8">
        <f>ESF!I20</f>
        <v>0</v>
      </c>
    </row>
    <row r="29" spans="1:5">
      <c r="A29" s="417"/>
      <c r="B29" s="418"/>
      <c r="C29" s="419" t="s">
        <v>17</v>
      </c>
      <c r="D29" s="419"/>
      <c r="E29" s="8">
        <f>ESF!I21</f>
        <v>0</v>
      </c>
    </row>
    <row r="30" spans="1:5">
      <c r="A30" s="417"/>
      <c r="B30" s="418"/>
      <c r="C30" s="419" t="s">
        <v>19</v>
      </c>
      <c r="D30" s="419"/>
      <c r="E30" s="8">
        <f>ESF!I22</f>
        <v>0</v>
      </c>
    </row>
    <row r="31" spans="1:5">
      <c r="A31" s="417"/>
      <c r="B31" s="418"/>
      <c r="C31" s="419" t="s">
        <v>21</v>
      </c>
      <c r="D31" s="419"/>
      <c r="E31" s="8">
        <f>ESF!I23</f>
        <v>0</v>
      </c>
    </row>
    <row r="32" spans="1:5">
      <c r="A32" s="417"/>
      <c r="B32" s="418"/>
      <c r="C32" s="419" t="s">
        <v>23</v>
      </c>
      <c r="D32" s="419"/>
      <c r="E32" s="8">
        <f>ESF!I24</f>
        <v>0</v>
      </c>
    </row>
    <row r="33" spans="1:5">
      <c r="A33" s="417"/>
      <c r="B33" s="418"/>
      <c r="C33" s="419" t="s">
        <v>24</v>
      </c>
      <c r="D33" s="419"/>
      <c r="E33" s="8">
        <f>ESF!I25</f>
        <v>0</v>
      </c>
    </row>
    <row r="34" spans="1:5" ht="15.75" thickBot="1">
      <c r="A34" s="417"/>
      <c r="B34" s="4"/>
      <c r="C34" s="420" t="s">
        <v>26</v>
      </c>
      <c r="D34" s="420"/>
      <c r="E34" s="9">
        <f>ESF!I27</f>
        <v>1100400</v>
      </c>
    </row>
    <row r="35" spans="1:5">
      <c r="A35" s="417"/>
      <c r="B35" s="418" t="s">
        <v>28</v>
      </c>
      <c r="C35" s="419" t="s">
        <v>30</v>
      </c>
      <c r="D35" s="419"/>
      <c r="E35" s="8">
        <f>ESF!I31</f>
        <v>0</v>
      </c>
    </row>
    <row r="36" spans="1:5">
      <c r="A36" s="417"/>
      <c r="B36" s="418"/>
      <c r="C36" s="419" t="s">
        <v>32</v>
      </c>
      <c r="D36" s="419"/>
      <c r="E36" s="8">
        <f>ESF!I32</f>
        <v>0</v>
      </c>
    </row>
    <row r="37" spans="1:5">
      <c r="A37" s="417"/>
      <c r="B37" s="418"/>
      <c r="C37" s="419" t="s">
        <v>34</v>
      </c>
      <c r="D37" s="419"/>
      <c r="E37" s="8">
        <f>ESF!I33</f>
        <v>0</v>
      </c>
    </row>
    <row r="38" spans="1:5">
      <c r="A38" s="417"/>
      <c r="B38" s="418"/>
      <c r="C38" s="419" t="s">
        <v>36</v>
      </c>
      <c r="D38" s="419"/>
      <c r="E38" s="8">
        <f>ESF!I34</f>
        <v>0</v>
      </c>
    </row>
    <row r="39" spans="1:5">
      <c r="A39" s="417"/>
      <c r="B39" s="418"/>
      <c r="C39" s="419" t="s">
        <v>38</v>
      </c>
      <c r="D39" s="419"/>
      <c r="E39" s="8">
        <f>ESF!I35</f>
        <v>0</v>
      </c>
    </row>
    <row r="40" spans="1:5">
      <c r="A40" s="417"/>
      <c r="B40" s="418"/>
      <c r="C40" s="419" t="s">
        <v>40</v>
      </c>
      <c r="D40" s="419"/>
      <c r="E40" s="8">
        <f>ESF!I36</f>
        <v>0</v>
      </c>
    </row>
    <row r="41" spans="1:5" ht="15.75" thickBot="1">
      <c r="A41" s="417"/>
      <c r="B41" s="2"/>
      <c r="C41" s="420" t="s">
        <v>43</v>
      </c>
      <c r="D41" s="420"/>
      <c r="E41" s="9">
        <f>ESF!I38</f>
        <v>0</v>
      </c>
    </row>
    <row r="42" spans="1:5" ht="15.75" thickBot="1">
      <c r="A42" s="417"/>
      <c r="B42" s="2"/>
      <c r="C42" s="420" t="s">
        <v>45</v>
      </c>
      <c r="D42" s="420"/>
      <c r="E42" s="9">
        <f>ESF!I40</f>
        <v>1100400</v>
      </c>
    </row>
    <row r="43" spans="1:5">
      <c r="A43" s="3"/>
      <c r="B43" s="418" t="s">
        <v>47</v>
      </c>
      <c r="C43" s="422" t="s">
        <v>49</v>
      </c>
      <c r="D43" s="422"/>
      <c r="E43" s="10">
        <f>ESF!I44</f>
        <v>4250057</v>
      </c>
    </row>
    <row r="44" spans="1:5">
      <c r="A44" s="3"/>
      <c r="B44" s="418"/>
      <c r="C44" s="419" t="s">
        <v>50</v>
      </c>
      <c r="D44" s="419"/>
      <c r="E44" s="8">
        <f>ESF!I46</f>
        <v>0</v>
      </c>
    </row>
    <row r="45" spans="1:5">
      <c r="A45" s="3"/>
      <c r="B45" s="418"/>
      <c r="C45" s="419" t="s">
        <v>51</v>
      </c>
      <c r="D45" s="419"/>
      <c r="E45" s="8">
        <f>ESF!I47</f>
        <v>0</v>
      </c>
    </row>
    <row r="46" spans="1:5">
      <c r="A46" s="3"/>
      <c r="B46" s="418"/>
      <c r="C46" s="419" t="s">
        <v>52</v>
      </c>
      <c r="D46" s="419"/>
      <c r="E46" s="8">
        <f>ESF!I48</f>
        <v>4250057</v>
      </c>
    </row>
    <row r="47" spans="1:5">
      <c r="A47" s="3"/>
      <c r="B47" s="418"/>
      <c r="C47" s="422" t="s">
        <v>53</v>
      </c>
      <c r="D47" s="422"/>
      <c r="E47" s="10">
        <f>ESF!I50</f>
        <v>-1676317</v>
      </c>
    </row>
    <row r="48" spans="1:5">
      <c r="A48" s="3"/>
      <c r="B48" s="418"/>
      <c r="C48" s="419" t="s">
        <v>54</v>
      </c>
      <c r="D48" s="419"/>
      <c r="E48" s="8">
        <f>ESF!I52</f>
        <v>0</v>
      </c>
    </row>
    <row r="49" spans="1:5">
      <c r="A49" s="3"/>
      <c r="B49" s="418"/>
      <c r="C49" s="419" t="s">
        <v>55</v>
      </c>
      <c r="D49" s="419"/>
      <c r="E49" s="8">
        <f>ESF!I53</f>
        <v>-1676317</v>
      </c>
    </row>
    <row r="50" spans="1:5">
      <c r="A50" s="3"/>
      <c r="B50" s="418"/>
      <c r="C50" s="419" t="s">
        <v>56</v>
      </c>
      <c r="D50" s="419"/>
      <c r="E50" s="8">
        <f>ESF!I54</f>
        <v>0</v>
      </c>
    </row>
    <row r="51" spans="1:5">
      <c r="A51" s="3"/>
      <c r="B51" s="418"/>
      <c r="C51" s="419" t="s">
        <v>57</v>
      </c>
      <c r="D51" s="419"/>
      <c r="E51" s="8">
        <f>ESF!I55</f>
        <v>0</v>
      </c>
    </row>
    <row r="52" spans="1:5">
      <c r="A52" s="3"/>
      <c r="B52" s="418"/>
      <c r="C52" s="419" t="s">
        <v>58</v>
      </c>
      <c r="D52" s="419"/>
      <c r="E52" s="8">
        <f>ESF!I56</f>
        <v>0</v>
      </c>
    </row>
    <row r="53" spans="1:5">
      <c r="A53" s="3"/>
      <c r="B53" s="418"/>
      <c r="C53" s="422" t="s">
        <v>59</v>
      </c>
      <c r="D53" s="422"/>
      <c r="E53" s="10">
        <f>ESF!I58</f>
        <v>0</v>
      </c>
    </row>
    <row r="54" spans="1:5">
      <c r="A54" s="3"/>
      <c r="B54" s="418"/>
      <c r="C54" s="419" t="s">
        <v>60</v>
      </c>
      <c r="D54" s="419"/>
      <c r="E54" s="8">
        <f>ESF!I60</f>
        <v>0</v>
      </c>
    </row>
    <row r="55" spans="1:5">
      <c r="A55" s="3"/>
      <c r="B55" s="418"/>
      <c r="C55" s="419" t="s">
        <v>61</v>
      </c>
      <c r="D55" s="419"/>
      <c r="E55" s="8">
        <f>ESF!I61</f>
        <v>0</v>
      </c>
    </row>
    <row r="56" spans="1:5" ht="15.75" thickBot="1">
      <c r="A56" s="3"/>
      <c r="B56" s="418"/>
      <c r="C56" s="420" t="s">
        <v>62</v>
      </c>
      <c r="D56" s="420"/>
      <c r="E56" s="9">
        <f>ESF!I63</f>
        <v>2573740</v>
      </c>
    </row>
    <row r="57" spans="1:5" ht="15.75" thickBot="1">
      <c r="A57" s="3"/>
      <c r="B57" s="2"/>
      <c r="C57" s="420" t="s">
        <v>63</v>
      </c>
      <c r="D57" s="420"/>
      <c r="E57" s="9">
        <f>ESF!I65</f>
        <v>3674140</v>
      </c>
    </row>
    <row r="58" spans="1:5">
      <c r="A58" s="3"/>
      <c r="B58" s="2"/>
      <c r="C58" s="421" t="s">
        <v>5</v>
      </c>
      <c r="D58" s="421"/>
      <c r="E58" s="1">
        <v>2012</v>
      </c>
    </row>
    <row r="59" spans="1:5">
      <c r="A59" s="417" t="s">
        <v>69</v>
      </c>
      <c r="B59" s="418" t="s">
        <v>8</v>
      </c>
      <c r="C59" s="419" t="s">
        <v>10</v>
      </c>
      <c r="D59" s="419"/>
      <c r="E59" s="8">
        <f>ESF!E18</f>
        <v>83817</v>
      </c>
    </row>
    <row r="60" spans="1:5">
      <c r="A60" s="417"/>
      <c r="B60" s="418"/>
      <c r="C60" s="419" t="s">
        <v>12</v>
      </c>
      <c r="D60" s="419"/>
      <c r="E60" s="8">
        <f>ESF!E19</f>
        <v>48213</v>
      </c>
    </row>
    <row r="61" spans="1:5">
      <c r="A61" s="417"/>
      <c r="B61" s="418"/>
      <c r="C61" s="419" t="s">
        <v>14</v>
      </c>
      <c r="D61" s="419"/>
      <c r="E61" s="8">
        <f>ESF!E20</f>
        <v>0</v>
      </c>
    </row>
    <row r="62" spans="1:5">
      <c r="A62" s="417"/>
      <c r="B62" s="418"/>
      <c r="C62" s="419" t="s">
        <v>16</v>
      </c>
      <c r="D62" s="419"/>
      <c r="E62" s="8">
        <f>ESF!E21</f>
        <v>0</v>
      </c>
    </row>
    <row r="63" spans="1:5">
      <c r="A63" s="417"/>
      <c r="B63" s="418"/>
      <c r="C63" s="419" t="s">
        <v>18</v>
      </c>
      <c r="D63" s="419"/>
      <c r="E63" s="8">
        <f>ESF!E22</f>
        <v>0</v>
      </c>
    </row>
    <row r="64" spans="1:5">
      <c r="A64" s="417"/>
      <c r="B64" s="418"/>
      <c r="C64" s="419" t="s">
        <v>20</v>
      </c>
      <c r="D64" s="419"/>
      <c r="E64" s="8">
        <f>ESF!E23</f>
        <v>0</v>
      </c>
    </row>
    <row r="65" spans="1:5">
      <c r="A65" s="417"/>
      <c r="B65" s="418"/>
      <c r="C65" s="419" t="s">
        <v>22</v>
      </c>
      <c r="D65" s="419"/>
      <c r="E65" s="8">
        <f>ESF!E24</f>
        <v>0</v>
      </c>
    </row>
    <row r="66" spans="1:5" ht="15.75" thickBot="1">
      <c r="A66" s="417"/>
      <c r="B66" s="4"/>
      <c r="C66" s="420" t="s">
        <v>25</v>
      </c>
      <c r="D66" s="420"/>
      <c r="E66" s="9">
        <f>ESF!E26</f>
        <v>132030</v>
      </c>
    </row>
    <row r="67" spans="1:5">
      <c r="A67" s="417"/>
      <c r="B67" s="418" t="s">
        <v>27</v>
      </c>
      <c r="C67" s="419" t="s">
        <v>29</v>
      </c>
      <c r="D67" s="419"/>
      <c r="E67" s="8">
        <f>ESF!E31</f>
        <v>0</v>
      </c>
    </row>
    <row r="68" spans="1:5">
      <c r="A68" s="417"/>
      <c r="B68" s="418"/>
      <c r="C68" s="419" t="s">
        <v>31</v>
      </c>
      <c r="D68" s="419"/>
      <c r="E68" s="8">
        <f>ESF!E32</f>
        <v>0</v>
      </c>
    </row>
    <row r="69" spans="1:5">
      <c r="A69" s="417"/>
      <c r="B69" s="418"/>
      <c r="C69" s="419" t="s">
        <v>33</v>
      </c>
      <c r="D69" s="419"/>
      <c r="E69" s="8">
        <f>ESF!E33</f>
        <v>0</v>
      </c>
    </row>
    <row r="70" spans="1:5">
      <c r="A70" s="417"/>
      <c r="B70" s="418"/>
      <c r="C70" s="419" t="s">
        <v>35</v>
      </c>
      <c r="D70" s="419"/>
      <c r="E70" s="8">
        <f>ESF!E34</f>
        <v>4363636.32</v>
      </c>
    </row>
    <row r="71" spans="1:5">
      <c r="A71" s="417"/>
      <c r="B71" s="418"/>
      <c r="C71" s="419" t="s">
        <v>37</v>
      </c>
      <c r="D71" s="419"/>
      <c r="E71" s="8">
        <f>ESF!E35</f>
        <v>0</v>
      </c>
    </row>
    <row r="72" spans="1:5">
      <c r="A72" s="417"/>
      <c r="B72" s="418"/>
      <c r="C72" s="419" t="s">
        <v>39</v>
      </c>
      <c r="D72" s="419"/>
      <c r="E72" s="8">
        <f>ESF!E36</f>
        <v>0</v>
      </c>
    </row>
    <row r="73" spans="1:5">
      <c r="A73" s="417"/>
      <c r="B73" s="418"/>
      <c r="C73" s="419" t="s">
        <v>41</v>
      </c>
      <c r="D73" s="419"/>
      <c r="E73" s="8">
        <f>ESF!E37</f>
        <v>0</v>
      </c>
    </row>
    <row r="74" spans="1:5">
      <c r="A74" s="417"/>
      <c r="B74" s="418"/>
      <c r="C74" s="419" t="s">
        <v>42</v>
      </c>
      <c r="D74" s="419"/>
      <c r="E74" s="8">
        <f>ESF!E38</f>
        <v>0</v>
      </c>
    </row>
    <row r="75" spans="1:5">
      <c r="A75" s="417"/>
      <c r="B75" s="418"/>
      <c r="C75" s="419" t="s">
        <v>44</v>
      </c>
      <c r="D75" s="419"/>
      <c r="E75" s="8">
        <f>ESF!E39</f>
        <v>0</v>
      </c>
    </row>
    <row r="76" spans="1:5" ht="15.75" thickBot="1">
      <c r="A76" s="417"/>
      <c r="B76" s="4"/>
      <c r="C76" s="420" t="s">
        <v>46</v>
      </c>
      <c r="D76" s="420"/>
      <c r="E76" s="9">
        <f>ESF!E41</f>
        <v>4363636.32</v>
      </c>
    </row>
    <row r="77" spans="1:5" ht="15.75" thickBot="1">
      <c r="A77" s="417"/>
      <c r="B77" s="2"/>
      <c r="C77" s="420" t="s">
        <v>48</v>
      </c>
      <c r="D77" s="420"/>
      <c r="E77" s="9">
        <f>ESF!E43</f>
        <v>4495666.32</v>
      </c>
    </row>
    <row r="78" spans="1:5">
      <c r="A78" s="417" t="s">
        <v>70</v>
      </c>
      <c r="B78" s="418" t="s">
        <v>9</v>
      </c>
      <c r="C78" s="419" t="s">
        <v>11</v>
      </c>
      <c r="D78" s="419"/>
      <c r="E78" s="8">
        <f>ESF!J18</f>
        <v>174592</v>
      </c>
    </row>
    <row r="79" spans="1:5">
      <c r="A79" s="417"/>
      <c r="B79" s="418"/>
      <c r="C79" s="419" t="s">
        <v>13</v>
      </c>
      <c r="D79" s="419"/>
      <c r="E79" s="8">
        <f>ESF!J19</f>
        <v>0</v>
      </c>
    </row>
    <row r="80" spans="1:5">
      <c r="A80" s="417"/>
      <c r="B80" s="418"/>
      <c r="C80" s="419" t="s">
        <v>15</v>
      </c>
      <c r="D80" s="419"/>
      <c r="E80" s="8">
        <f>ESF!J20</f>
        <v>0</v>
      </c>
    </row>
    <row r="81" spans="1:5">
      <c r="A81" s="417"/>
      <c r="B81" s="418"/>
      <c r="C81" s="419" t="s">
        <v>17</v>
      </c>
      <c r="D81" s="419"/>
      <c r="E81" s="8">
        <f>ESF!J21</f>
        <v>0</v>
      </c>
    </row>
    <row r="82" spans="1:5">
      <c r="A82" s="417"/>
      <c r="B82" s="418"/>
      <c r="C82" s="419" t="s">
        <v>19</v>
      </c>
      <c r="D82" s="419"/>
      <c r="E82" s="8">
        <f>ESF!J22</f>
        <v>0</v>
      </c>
    </row>
    <row r="83" spans="1:5">
      <c r="A83" s="417"/>
      <c r="B83" s="418"/>
      <c r="C83" s="419" t="s">
        <v>21</v>
      </c>
      <c r="D83" s="419"/>
      <c r="E83" s="8">
        <f>ESF!J23</f>
        <v>0</v>
      </c>
    </row>
    <row r="84" spans="1:5">
      <c r="A84" s="417"/>
      <c r="B84" s="418"/>
      <c r="C84" s="419" t="s">
        <v>23</v>
      </c>
      <c r="D84" s="419"/>
      <c r="E84" s="8">
        <f>ESF!J24</f>
        <v>0</v>
      </c>
    </row>
    <row r="85" spans="1:5">
      <c r="A85" s="417"/>
      <c r="B85" s="418"/>
      <c r="C85" s="419" t="s">
        <v>24</v>
      </c>
      <c r="D85" s="419"/>
      <c r="E85" s="8">
        <f>ESF!J25</f>
        <v>0</v>
      </c>
    </row>
    <row r="86" spans="1:5" ht="15.75" thickBot="1">
      <c r="A86" s="417"/>
      <c r="B86" s="4"/>
      <c r="C86" s="420" t="s">
        <v>26</v>
      </c>
      <c r="D86" s="420"/>
      <c r="E86" s="9">
        <f>ESF!J27</f>
        <v>174592</v>
      </c>
    </row>
    <row r="87" spans="1:5">
      <c r="A87" s="417"/>
      <c r="B87" s="418" t="s">
        <v>28</v>
      </c>
      <c r="C87" s="419" t="s">
        <v>30</v>
      </c>
      <c r="D87" s="419"/>
      <c r="E87" s="8">
        <f>ESF!J31</f>
        <v>0</v>
      </c>
    </row>
    <row r="88" spans="1:5">
      <c r="A88" s="417"/>
      <c r="B88" s="418"/>
      <c r="C88" s="419" t="s">
        <v>32</v>
      </c>
      <c r="D88" s="419"/>
      <c r="E88" s="8">
        <f>ESF!J32</f>
        <v>0</v>
      </c>
    </row>
    <row r="89" spans="1:5">
      <c r="A89" s="417"/>
      <c r="B89" s="418"/>
      <c r="C89" s="419" t="s">
        <v>34</v>
      </c>
      <c r="D89" s="419"/>
      <c r="E89" s="8">
        <f>ESF!J33</f>
        <v>0</v>
      </c>
    </row>
    <row r="90" spans="1:5">
      <c r="A90" s="417"/>
      <c r="B90" s="418"/>
      <c r="C90" s="419" t="s">
        <v>36</v>
      </c>
      <c r="D90" s="419"/>
      <c r="E90" s="8">
        <f>ESF!J34</f>
        <v>0</v>
      </c>
    </row>
    <row r="91" spans="1:5">
      <c r="A91" s="417"/>
      <c r="B91" s="418"/>
      <c r="C91" s="419" t="s">
        <v>38</v>
      </c>
      <c r="D91" s="419"/>
      <c r="E91" s="8">
        <f>ESF!J35</f>
        <v>0</v>
      </c>
    </row>
    <row r="92" spans="1:5">
      <c r="A92" s="417"/>
      <c r="B92" s="418"/>
      <c r="C92" s="419" t="s">
        <v>40</v>
      </c>
      <c r="D92" s="419"/>
      <c r="E92" s="8">
        <f>ESF!J36</f>
        <v>0</v>
      </c>
    </row>
    <row r="93" spans="1:5" ht="15.75" thickBot="1">
      <c r="A93" s="417"/>
      <c r="B93" s="2"/>
      <c r="C93" s="420" t="s">
        <v>43</v>
      </c>
      <c r="D93" s="420"/>
      <c r="E93" s="9">
        <f>ESF!J38</f>
        <v>0</v>
      </c>
    </row>
    <row r="94" spans="1:5" ht="15.75" thickBot="1">
      <c r="A94" s="417"/>
      <c r="B94" s="2"/>
      <c r="C94" s="420" t="s">
        <v>45</v>
      </c>
      <c r="D94" s="420"/>
      <c r="E94" s="9">
        <f>ESF!J40</f>
        <v>174592</v>
      </c>
    </row>
    <row r="95" spans="1:5">
      <c r="A95" s="3"/>
      <c r="B95" s="418" t="s">
        <v>47</v>
      </c>
      <c r="C95" s="422" t="s">
        <v>49</v>
      </c>
      <c r="D95" s="422"/>
      <c r="E95" s="10">
        <f>ESF!J44</f>
        <v>3697552.5</v>
      </c>
    </row>
    <row r="96" spans="1:5">
      <c r="A96" s="3"/>
      <c r="B96" s="418"/>
      <c r="C96" s="419" t="s">
        <v>50</v>
      </c>
      <c r="D96" s="419"/>
      <c r="E96" s="8">
        <f>ESF!J46</f>
        <v>0</v>
      </c>
    </row>
    <row r="97" spans="1:5">
      <c r="A97" s="3"/>
      <c r="B97" s="418"/>
      <c r="C97" s="419" t="s">
        <v>51</v>
      </c>
      <c r="D97" s="419"/>
      <c r="E97" s="8">
        <f>ESF!J47</f>
        <v>0</v>
      </c>
    </row>
    <row r="98" spans="1:5">
      <c r="A98" s="3"/>
      <c r="B98" s="418"/>
      <c r="C98" s="419" t="s">
        <v>52</v>
      </c>
      <c r="D98" s="419"/>
      <c r="E98" s="8">
        <f>ESF!J48</f>
        <v>3697552.5</v>
      </c>
    </row>
    <row r="99" spans="1:5">
      <c r="A99" s="3"/>
      <c r="B99" s="418"/>
      <c r="C99" s="422" t="s">
        <v>53</v>
      </c>
      <c r="D99" s="422"/>
      <c r="E99" s="10">
        <f>ESF!J50</f>
        <v>623521</v>
      </c>
    </row>
    <row r="100" spans="1:5">
      <c r="A100" s="3"/>
      <c r="B100" s="418"/>
      <c r="C100" s="419" t="s">
        <v>54</v>
      </c>
      <c r="D100" s="419"/>
      <c r="E100" s="8">
        <f>ESF!J52</f>
        <v>0</v>
      </c>
    </row>
    <row r="101" spans="1:5">
      <c r="A101" s="3"/>
      <c r="B101" s="418"/>
      <c r="C101" s="419" t="s">
        <v>55</v>
      </c>
      <c r="D101" s="419"/>
      <c r="E101" s="8">
        <f>ESF!J53</f>
        <v>623521</v>
      </c>
    </row>
    <row r="102" spans="1:5">
      <c r="A102" s="3"/>
      <c r="B102" s="418"/>
      <c r="C102" s="419" t="s">
        <v>56</v>
      </c>
      <c r="D102" s="419"/>
      <c r="E102" s="8">
        <f>ESF!J54</f>
        <v>0</v>
      </c>
    </row>
    <row r="103" spans="1:5">
      <c r="A103" s="3"/>
      <c r="B103" s="418"/>
      <c r="C103" s="419" t="s">
        <v>57</v>
      </c>
      <c r="D103" s="419"/>
      <c r="E103" s="8">
        <f>ESF!J55</f>
        <v>0</v>
      </c>
    </row>
    <row r="104" spans="1:5">
      <c r="A104" s="3"/>
      <c r="B104" s="418"/>
      <c r="C104" s="419" t="s">
        <v>58</v>
      </c>
      <c r="D104" s="419"/>
      <c r="E104" s="8">
        <f>ESF!J56</f>
        <v>0</v>
      </c>
    </row>
    <row r="105" spans="1:5">
      <c r="A105" s="3"/>
      <c r="B105" s="418"/>
      <c r="C105" s="422" t="s">
        <v>59</v>
      </c>
      <c r="D105" s="422"/>
      <c r="E105" s="10">
        <f>ESF!J58</f>
        <v>0</v>
      </c>
    </row>
    <row r="106" spans="1:5">
      <c r="A106" s="3"/>
      <c r="B106" s="418"/>
      <c r="C106" s="419" t="s">
        <v>60</v>
      </c>
      <c r="D106" s="419"/>
      <c r="E106" s="8">
        <f>ESF!J60</f>
        <v>0</v>
      </c>
    </row>
    <row r="107" spans="1:5">
      <c r="A107" s="3"/>
      <c r="B107" s="418"/>
      <c r="C107" s="419" t="s">
        <v>61</v>
      </c>
      <c r="D107" s="419"/>
      <c r="E107" s="8">
        <f>ESF!J61</f>
        <v>0</v>
      </c>
    </row>
    <row r="108" spans="1:5" ht="15.75" thickBot="1">
      <c r="A108" s="3"/>
      <c r="B108" s="418"/>
      <c r="C108" s="420" t="s">
        <v>62</v>
      </c>
      <c r="D108" s="420"/>
      <c r="E108" s="9">
        <f>ESF!J63</f>
        <v>4321073.5</v>
      </c>
    </row>
    <row r="109" spans="1:5" ht="15.75" thickBot="1">
      <c r="A109" s="3"/>
      <c r="B109" s="2"/>
      <c r="C109" s="420" t="s">
        <v>63</v>
      </c>
      <c r="D109" s="420"/>
      <c r="E109" s="9">
        <f>ESF!J65</f>
        <v>4495665.5</v>
      </c>
    </row>
    <row r="110" spans="1:5">
      <c r="A110" s="3"/>
      <c r="B110" s="2"/>
      <c r="C110" s="427" t="s">
        <v>75</v>
      </c>
      <c r="D110" s="5" t="s">
        <v>64</v>
      </c>
      <c r="E110" s="10" t="str">
        <f>ESF!C73</f>
        <v>C.P. Y LIC. JUANA JAIMES BRINGAS</v>
      </c>
    </row>
    <row r="111" spans="1:5">
      <c r="A111" s="3"/>
      <c r="B111" s="2"/>
      <c r="C111" s="428"/>
      <c r="D111" s="5" t="s">
        <v>65</v>
      </c>
      <c r="E111" s="10" t="str">
        <f>ESF!C74</f>
        <v>DIRECTORA ADMINISTRATIVA</v>
      </c>
    </row>
    <row r="112" spans="1:5">
      <c r="A112" s="3"/>
      <c r="B112" s="2"/>
      <c r="C112" s="428" t="s">
        <v>74</v>
      </c>
      <c r="D112" s="5" t="s">
        <v>64</v>
      </c>
      <c r="E112" s="10" t="str">
        <f>ESF!G73</f>
        <v>C.P. ROCIO ALVARADO ORENDA</v>
      </c>
    </row>
    <row r="113" spans="1:5">
      <c r="A113" s="3"/>
      <c r="B113" s="2"/>
      <c r="C113" s="428"/>
      <c r="D113" s="5" t="s">
        <v>65</v>
      </c>
      <c r="E113" s="10" t="str">
        <f>ESF!G74</f>
        <v>JEFE DE RECURSOS FINANCIEROS</v>
      </c>
    </row>
    <row r="114" spans="1:5">
      <c r="A114" s="426" t="s">
        <v>2</v>
      </c>
      <c r="B114" s="426"/>
      <c r="C114" s="426"/>
      <c r="D114" s="426"/>
      <c r="E114" s="13" t="e">
        <f>ECSF!#REF!</f>
        <v>#REF!</v>
      </c>
    </row>
    <row r="115" spans="1:5" ht="45.75">
      <c r="A115" s="426" t="s">
        <v>4</v>
      </c>
      <c r="B115" s="426"/>
      <c r="C115" s="426"/>
      <c r="D115" s="426"/>
      <c r="E115" s="13" t="str">
        <f>ECSF!C7</f>
        <v>TRIBUNAL ELECTORAL DEL ESTADO DE MORELOS</v>
      </c>
    </row>
    <row r="116" spans="1:5">
      <c r="A116" s="426" t="s">
        <v>3</v>
      </c>
      <c r="B116" s="426"/>
      <c r="C116" s="426"/>
      <c r="D116" s="426"/>
      <c r="E116" s="14"/>
    </row>
    <row r="117" spans="1:5">
      <c r="A117" s="426" t="s">
        <v>73</v>
      </c>
      <c r="B117" s="426"/>
      <c r="C117" s="426"/>
      <c r="D117" s="426"/>
      <c r="E117" t="s">
        <v>72</v>
      </c>
    </row>
    <row r="118" spans="1:5">
      <c r="B118" s="423" t="s">
        <v>67</v>
      </c>
      <c r="C118" s="422" t="s">
        <v>6</v>
      </c>
      <c r="D118" s="422"/>
      <c r="E118" s="11">
        <f>ECSF!D14</f>
        <v>1968141.2900000005</v>
      </c>
    </row>
    <row r="119" spans="1:5">
      <c r="B119" s="423"/>
      <c r="C119" s="422" t="s">
        <v>8</v>
      </c>
      <c r="D119" s="422"/>
      <c r="E119" s="11">
        <f>ECSF!D16</f>
        <v>0</v>
      </c>
    </row>
    <row r="120" spans="1:5">
      <c r="B120" s="423"/>
      <c r="C120" s="419" t="s">
        <v>10</v>
      </c>
      <c r="D120" s="419"/>
      <c r="E120" s="12">
        <f>ECSF!D18</f>
        <v>0</v>
      </c>
    </row>
    <row r="121" spans="1:5">
      <c r="B121" s="423"/>
      <c r="C121" s="419" t="s">
        <v>12</v>
      </c>
      <c r="D121" s="419"/>
      <c r="E121" s="12">
        <f>ECSF!D19</f>
        <v>0</v>
      </c>
    </row>
    <row r="122" spans="1:5">
      <c r="B122" s="423"/>
      <c r="C122" s="419" t="s">
        <v>14</v>
      </c>
      <c r="D122" s="419"/>
      <c r="E122" s="12">
        <f>ECSF!D20</f>
        <v>0</v>
      </c>
    </row>
    <row r="123" spans="1:5">
      <c r="B123" s="423"/>
      <c r="C123" s="419" t="s">
        <v>16</v>
      </c>
      <c r="D123" s="419"/>
      <c r="E123" s="12">
        <f>ECSF!D21</f>
        <v>0</v>
      </c>
    </row>
    <row r="124" spans="1:5">
      <c r="B124" s="423"/>
      <c r="C124" s="419" t="s">
        <v>18</v>
      </c>
      <c r="D124" s="419"/>
      <c r="E124" s="12">
        <f>ECSF!D22</f>
        <v>0</v>
      </c>
    </row>
    <row r="125" spans="1:5">
      <c r="B125" s="423"/>
      <c r="C125" s="419" t="s">
        <v>20</v>
      </c>
      <c r="D125" s="419"/>
      <c r="E125" s="12">
        <f>ECSF!D23</f>
        <v>0</v>
      </c>
    </row>
    <row r="126" spans="1:5">
      <c r="B126" s="423"/>
      <c r="C126" s="419" t="s">
        <v>22</v>
      </c>
      <c r="D126" s="419"/>
      <c r="E126" s="12">
        <f>ECSF!D24</f>
        <v>0</v>
      </c>
    </row>
    <row r="127" spans="1:5">
      <c r="B127" s="423"/>
      <c r="C127" s="422" t="s">
        <v>27</v>
      </c>
      <c r="D127" s="422"/>
      <c r="E127" s="11">
        <f>ECSF!D26</f>
        <v>1968141.2900000005</v>
      </c>
    </row>
    <row r="128" spans="1:5">
      <c r="B128" s="423"/>
      <c r="C128" s="419" t="s">
        <v>29</v>
      </c>
      <c r="D128" s="419"/>
      <c r="E128" s="12">
        <f>ECSF!D28</f>
        <v>0</v>
      </c>
    </row>
    <row r="129" spans="2:5">
      <c r="B129" s="423"/>
      <c r="C129" s="419" t="s">
        <v>31</v>
      </c>
      <c r="D129" s="419"/>
      <c r="E129" s="12">
        <f>ECSF!D29</f>
        <v>0</v>
      </c>
    </row>
    <row r="130" spans="2:5">
      <c r="B130" s="423"/>
      <c r="C130" s="419" t="s">
        <v>33</v>
      </c>
      <c r="D130" s="419"/>
      <c r="E130" s="12">
        <f>ECSF!D30</f>
        <v>0</v>
      </c>
    </row>
    <row r="131" spans="2:5">
      <c r="B131" s="423"/>
      <c r="C131" s="419" t="s">
        <v>35</v>
      </c>
      <c r="D131" s="419"/>
      <c r="E131" s="12">
        <f>ECSF!D31</f>
        <v>334386.19000000041</v>
      </c>
    </row>
    <row r="132" spans="2:5">
      <c r="B132" s="423"/>
      <c r="C132" s="419" t="s">
        <v>37</v>
      </c>
      <c r="D132" s="419"/>
      <c r="E132" s="12">
        <f>ECSF!D32</f>
        <v>0</v>
      </c>
    </row>
    <row r="133" spans="2:5">
      <c r="B133" s="423"/>
      <c r="C133" s="419" t="s">
        <v>39</v>
      </c>
      <c r="D133" s="419"/>
      <c r="E133" s="12">
        <f>ECSF!D33</f>
        <v>1633755.1</v>
      </c>
    </row>
    <row r="134" spans="2:5">
      <c r="B134" s="423"/>
      <c r="C134" s="419" t="s">
        <v>41</v>
      </c>
      <c r="D134" s="419"/>
      <c r="E134" s="12">
        <f>ECSF!D34</f>
        <v>0</v>
      </c>
    </row>
    <row r="135" spans="2:5">
      <c r="B135" s="423"/>
      <c r="C135" s="419" t="s">
        <v>42</v>
      </c>
      <c r="D135" s="419"/>
      <c r="E135" s="12">
        <f>ECSF!D35</f>
        <v>0</v>
      </c>
    </row>
    <row r="136" spans="2:5">
      <c r="B136" s="423"/>
      <c r="C136" s="419" t="s">
        <v>44</v>
      </c>
      <c r="D136" s="419"/>
      <c r="E136" s="12">
        <f>ECSF!D36</f>
        <v>0</v>
      </c>
    </row>
    <row r="137" spans="2:5">
      <c r="B137" s="423"/>
      <c r="C137" s="422" t="s">
        <v>7</v>
      </c>
      <c r="D137" s="422"/>
      <c r="E137" s="11">
        <f>ECSF!I14</f>
        <v>925808</v>
      </c>
    </row>
    <row r="138" spans="2:5">
      <c r="B138" s="423"/>
      <c r="C138" s="422" t="s">
        <v>9</v>
      </c>
      <c r="D138" s="422"/>
      <c r="E138" s="11">
        <f>ECSF!I16</f>
        <v>925808</v>
      </c>
    </row>
    <row r="139" spans="2:5">
      <c r="B139" s="423"/>
      <c r="C139" s="419" t="s">
        <v>11</v>
      </c>
      <c r="D139" s="419"/>
      <c r="E139" s="12">
        <f>ECSF!I18</f>
        <v>925808</v>
      </c>
    </row>
    <row r="140" spans="2:5">
      <c r="B140" s="423"/>
      <c r="C140" s="419" t="s">
        <v>13</v>
      </c>
      <c r="D140" s="419"/>
      <c r="E140" s="12">
        <f>ECSF!I19</f>
        <v>0</v>
      </c>
    </row>
    <row r="141" spans="2:5">
      <c r="B141" s="423"/>
      <c r="C141" s="419" t="s">
        <v>15</v>
      </c>
      <c r="D141" s="419"/>
      <c r="E141" s="12">
        <f>ECSF!I20</f>
        <v>0</v>
      </c>
    </row>
    <row r="142" spans="2:5">
      <c r="B142" s="423"/>
      <c r="C142" s="419" t="s">
        <v>17</v>
      </c>
      <c r="D142" s="419"/>
      <c r="E142" s="12">
        <f>ECSF!I21</f>
        <v>0</v>
      </c>
    </row>
    <row r="143" spans="2:5">
      <c r="B143" s="423"/>
      <c r="C143" s="419" t="s">
        <v>19</v>
      </c>
      <c r="D143" s="419"/>
      <c r="E143" s="12">
        <f>ECSF!I22</f>
        <v>0</v>
      </c>
    </row>
    <row r="144" spans="2:5">
      <c r="B144" s="423"/>
      <c r="C144" s="419" t="s">
        <v>21</v>
      </c>
      <c r="D144" s="419"/>
      <c r="E144" s="12">
        <f>ECSF!I23</f>
        <v>0</v>
      </c>
    </row>
    <row r="145" spans="2:5">
      <c r="B145" s="423"/>
      <c r="C145" s="419" t="s">
        <v>23</v>
      </c>
      <c r="D145" s="419"/>
      <c r="E145" s="12">
        <f>ECSF!I24</f>
        <v>0</v>
      </c>
    </row>
    <row r="146" spans="2:5">
      <c r="B146" s="423"/>
      <c r="C146" s="419" t="s">
        <v>24</v>
      </c>
      <c r="D146" s="419"/>
      <c r="E146" s="12">
        <f>ECSF!I25</f>
        <v>0</v>
      </c>
    </row>
    <row r="147" spans="2:5">
      <c r="B147" s="423"/>
      <c r="C147" s="425" t="s">
        <v>28</v>
      </c>
      <c r="D147" s="425"/>
      <c r="E147" s="11">
        <f>ECSF!I27</f>
        <v>0</v>
      </c>
    </row>
    <row r="148" spans="2:5">
      <c r="B148" s="423"/>
      <c r="C148" s="419" t="s">
        <v>30</v>
      </c>
      <c r="D148" s="419"/>
      <c r="E148" s="12">
        <f>ECSF!I29</f>
        <v>0</v>
      </c>
    </row>
    <row r="149" spans="2:5">
      <c r="B149" s="423"/>
      <c r="C149" s="419" t="s">
        <v>32</v>
      </c>
      <c r="D149" s="419"/>
      <c r="E149" s="12">
        <f>ECSF!I30</f>
        <v>0</v>
      </c>
    </row>
    <row r="150" spans="2:5">
      <c r="B150" s="423"/>
      <c r="C150" s="419" t="s">
        <v>34</v>
      </c>
      <c r="D150" s="419"/>
      <c r="E150" s="12">
        <f>ECSF!I31</f>
        <v>0</v>
      </c>
    </row>
    <row r="151" spans="2:5">
      <c r="B151" s="423"/>
      <c r="C151" s="419" t="s">
        <v>36</v>
      </c>
      <c r="D151" s="419"/>
      <c r="E151" s="12">
        <f>ECSF!I32</f>
        <v>0</v>
      </c>
    </row>
    <row r="152" spans="2:5">
      <c r="B152" s="423"/>
      <c r="C152" s="419" t="s">
        <v>38</v>
      </c>
      <c r="D152" s="419"/>
      <c r="E152" s="12">
        <f>ECSF!I33</f>
        <v>0</v>
      </c>
    </row>
    <row r="153" spans="2:5">
      <c r="B153" s="423"/>
      <c r="C153" s="419" t="s">
        <v>40</v>
      </c>
      <c r="D153" s="419"/>
      <c r="E153" s="12">
        <f>ECSF!I34</f>
        <v>0</v>
      </c>
    </row>
    <row r="154" spans="2:5">
      <c r="B154" s="423"/>
      <c r="C154" s="422" t="s">
        <v>47</v>
      </c>
      <c r="D154" s="422"/>
      <c r="E154" s="11">
        <f>ECSF!I36</f>
        <v>552504.5</v>
      </c>
    </row>
    <row r="155" spans="2:5">
      <c r="B155" s="423"/>
      <c r="C155" s="422" t="s">
        <v>49</v>
      </c>
      <c r="D155" s="422"/>
      <c r="E155" s="11">
        <f>ECSF!I38</f>
        <v>552504.5</v>
      </c>
    </row>
    <row r="156" spans="2:5">
      <c r="B156" s="423"/>
      <c r="C156" s="419" t="s">
        <v>50</v>
      </c>
      <c r="D156" s="419"/>
      <c r="E156" s="12">
        <f>ECSF!I40</f>
        <v>0</v>
      </c>
    </row>
    <row r="157" spans="2:5">
      <c r="B157" s="423"/>
      <c r="C157" s="419" t="s">
        <v>51</v>
      </c>
      <c r="D157" s="419"/>
      <c r="E157" s="12">
        <f>ECSF!I41</f>
        <v>0</v>
      </c>
    </row>
    <row r="158" spans="2:5">
      <c r="B158" s="423"/>
      <c r="C158" s="419" t="s">
        <v>52</v>
      </c>
      <c r="D158" s="419"/>
      <c r="E158" s="12">
        <f>ECSF!I42</f>
        <v>552504.5</v>
      </c>
    </row>
    <row r="159" spans="2:5">
      <c r="B159" s="423"/>
      <c r="C159" s="422" t="s">
        <v>53</v>
      </c>
      <c r="D159" s="422"/>
      <c r="E159" s="11">
        <f>ECSF!I44</f>
        <v>0</v>
      </c>
    </row>
    <row r="160" spans="2:5">
      <c r="B160" s="423"/>
      <c r="C160" s="419" t="s">
        <v>54</v>
      </c>
      <c r="D160" s="419"/>
      <c r="E160" s="12">
        <f>ECSF!I46</f>
        <v>0</v>
      </c>
    </row>
    <row r="161" spans="2:5">
      <c r="B161" s="423"/>
      <c r="C161" s="419" t="s">
        <v>55</v>
      </c>
      <c r="D161" s="419"/>
      <c r="E161" s="12">
        <f>ECSF!I47</f>
        <v>0</v>
      </c>
    </row>
    <row r="162" spans="2:5">
      <c r="B162" s="423"/>
      <c r="C162" s="419" t="s">
        <v>56</v>
      </c>
      <c r="D162" s="419"/>
      <c r="E162" s="12">
        <f>ECSF!I48</f>
        <v>0</v>
      </c>
    </row>
    <row r="163" spans="2:5">
      <c r="B163" s="423"/>
      <c r="C163" s="419" t="s">
        <v>57</v>
      </c>
      <c r="D163" s="419"/>
      <c r="E163" s="12">
        <f>ECSF!I49</f>
        <v>0</v>
      </c>
    </row>
    <row r="164" spans="2:5">
      <c r="B164" s="423"/>
      <c r="C164" s="419" t="s">
        <v>58</v>
      </c>
      <c r="D164" s="419"/>
      <c r="E164" s="12">
        <f>ECSF!I50</f>
        <v>0</v>
      </c>
    </row>
    <row r="165" spans="2:5">
      <c r="B165" s="423"/>
      <c r="C165" s="422" t="s">
        <v>59</v>
      </c>
      <c r="D165" s="422"/>
      <c r="E165" s="11">
        <f>ECSF!I52</f>
        <v>0</v>
      </c>
    </row>
    <row r="166" spans="2:5">
      <c r="B166" s="423"/>
      <c r="C166" s="419" t="s">
        <v>60</v>
      </c>
      <c r="D166" s="419"/>
      <c r="E166" s="12">
        <f>ECSF!I54</f>
        <v>0</v>
      </c>
    </row>
    <row r="167" spans="2:5" ht="15" customHeight="1" thickBot="1">
      <c r="B167" s="424"/>
      <c r="C167" s="419" t="s">
        <v>61</v>
      </c>
      <c r="D167" s="419"/>
      <c r="E167" s="12">
        <f>ECSF!I55</f>
        <v>0</v>
      </c>
    </row>
    <row r="168" spans="2:5">
      <c r="B168" s="423" t="s">
        <v>68</v>
      </c>
      <c r="C168" s="422" t="s">
        <v>6</v>
      </c>
      <c r="D168" s="422"/>
      <c r="E168" s="11">
        <f>ECSF!E14</f>
        <v>925808</v>
      </c>
    </row>
    <row r="169" spans="2:5" ht="15" customHeight="1">
      <c r="B169" s="423"/>
      <c r="C169" s="422" t="s">
        <v>8</v>
      </c>
      <c r="D169" s="422"/>
      <c r="E169" s="11">
        <f>ECSF!E16</f>
        <v>925808</v>
      </c>
    </row>
    <row r="170" spans="2:5" ht="15" customHeight="1">
      <c r="B170" s="423"/>
      <c r="C170" s="419" t="s">
        <v>10</v>
      </c>
      <c r="D170" s="419"/>
      <c r="E170" s="12">
        <f>ECSF!E18</f>
        <v>34493</v>
      </c>
    </row>
    <row r="171" spans="2:5" ht="15" customHeight="1">
      <c r="B171" s="423"/>
      <c r="C171" s="419" t="s">
        <v>12</v>
      </c>
      <c r="D171" s="419"/>
      <c r="E171" s="12">
        <f>ECSF!E19</f>
        <v>891315</v>
      </c>
    </row>
    <row r="172" spans="2:5">
      <c r="B172" s="423"/>
      <c r="C172" s="419" t="s">
        <v>14</v>
      </c>
      <c r="D172" s="419"/>
      <c r="E172" s="12">
        <f>ECSF!E20</f>
        <v>0</v>
      </c>
    </row>
    <row r="173" spans="2:5">
      <c r="B173" s="423"/>
      <c r="C173" s="419" t="s">
        <v>16</v>
      </c>
      <c r="D173" s="419"/>
      <c r="E173" s="12">
        <f>ECSF!E21</f>
        <v>0</v>
      </c>
    </row>
    <row r="174" spans="2:5" ht="15" customHeight="1">
      <c r="B174" s="423"/>
      <c r="C174" s="419" t="s">
        <v>18</v>
      </c>
      <c r="D174" s="419"/>
      <c r="E174" s="12">
        <f>ECSF!E22</f>
        <v>0</v>
      </c>
    </row>
    <row r="175" spans="2:5" ht="15" customHeight="1">
      <c r="B175" s="423"/>
      <c r="C175" s="419" t="s">
        <v>20</v>
      </c>
      <c r="D175" s="419"/>
      <c r="E175" s="12">
        <f>ECSF!E23</f>
        <v>0</v>
      </c>
    </row>
    <row r="176" spans="2:5">
      <c r="B176" s="423"/>
      <c r="C176" s="419" t="s">
        <v>22</v>
      </c>
      <c r="D176" s="419"/>
      <c r="E176" s="12">
        <f>ECSF!E24</f>
        <v>0</v>
      </c>
    </row>
    <row r="177" spans="2:5" ht="15" customHeight="1">
      <c r="B177" s="423"/>
      <c r="C177" s="422" t="s">
        <v>27</v>
      </c>
      <c r="D177" s="422"/>
      <c r="E177" s="11">
        <f>ECSF!E26</f>
        <v>0</v>
      </c>
    </row>
    <row r="178" spans="2:5">
      <c r="B178" s="423"/>
      <c r="C178" s="419" t="s">
        <v>29</v>
      </c>
      <c r="D178" s="419"/>
      <c r="E178" s="12">
        <f>ECSF!E28</f>
        <v>0</v>
      </c>
    </row>
    <row r="179" spans="2:5" ht="15" customHeight="1">
      <c r="B179" s="423"/>
      <c r="C179" s="419" t="s">
        <v>31</v>
      </c>
      <c r="D179" s="419"/>
      <c r="E179" s="12">
        <f>ECSF!E29</f>
        <v>0</v>
      </c>
    </row>
    <row r="180" spans="2:5" ht="15" customHeight="1">
      <c r="B180" s="423"/>
      <c r="C180" s="419" t="s">
        <v>33</v>
      </c>
      <c r="D180" s="419"/>
      <c r="E180" s="12">
        <f>ECSF!E30</f>
        <v>0</v>
      </c>
    </row>
    <row r="181" spans="2:5" ht="15" customHeight="1">
      <c r="B181" s="423"/>
      <c r="C181" s="419" t="s">
        <v>35</v>
      </c>
      <c r="D181" s="419"/>
      <c r="E181" s="12">
        <f>ECSF!E31</f>
        <v>0</v>
      </c>
    </row>
    <row r="182" spans="2:5" ht="15" customHeight="1">
      <c r="B182" s="423"/>
      <c r="C182" s="419" t="s">
        <v>37</v>
      </c>
      <c r="D182" s="419"/>
      <c r="E182" s="12">
        <f>ECSF!E32</f>
        <v>0</v>
      </c>
    </row>
    <row r="183" spans="2:5" ht="15" customHeight="1">
      <c r="B183" s="423"/>
      <c r="C183" s="419" t="s">
        <v>39</v>
      </c>
      <c r="D183" s="419"/>
      <c r="E183" s="12">
        <f>ECSF!E33</f>
        <v>0</v>
      </c>
    </row>
    <row r="184" spans="2:5" ht="15" customHeight="1">
      <c r="B184" s="423"/>
      <c r="C184" s="419" t="s">
        <v>41</v>
      </c>
      <c r="D184" s="419"/>
      <c r="E184" s="12">
        <f>ECSF!E34</f>
        <v>0</v>
      </c>
    </row>
    <row r="185" spans="2:5" ht="15" customHeight="1">
      <c r="B185" s="423"/>
      <c r="C185" s="419" t="s">
        <v>42</v>
      </c>
      <c r="D185" s="419"/>
      <c r="E185" s="12">
        <f>ECSF!E35</f>
        <v>0</v>
      </c>
    </row>
    <row r="186" spans="2:5" ht="15" customHeight="1">
      <c r="B186" s="423"/>
      <c r="C186" s="419" t="s">
        <v>44</v>
      </c>
      <c r="D186" s="419"/>
      <c r="E186" s="12">
        <f>ECSF!E36</f>
        <v>0</v>
      </c>
    </row>
    <row r="187" spans="2:5" ht="15" customHeight="1">
      <c r="B187" s="423"/>
      <c r="C187" s="422" t="s">
        <v>7</v>
      </c>
      <c r="D187" s="422"/>
      <c r="E187" s="11">
        <f>ECSF!J14</f>
        <v>0</v>
      </c>
    </row>
    <row r="188" spans="2:5">
      <c r="B188" s="423"/>
      <c r="C188" s="422" t="s">
        <v>9</v>
      </c>
      <c r="D188" s="422"/>
      <c r="E188" s="11">
        <f>ECSF!J16</f>
        <v>0</v>
      </c>
    </row>
    <row r="189" spans="2:5">
      <c r="B189" s="423"/>
      <c r="C189" s="419" t="s">
        <v>11</v>
      </c>
      <c r="D189" s="419"/>
      <c r="E189" s="12">
        <f>ECSF!J18</f>
        <v>0</v>
      </c>
    </row>
    <row r="190" spans="2:5">
      <c r="B190" s="423"/>
      <c r="C190" s="419" t="s">
        <v>13</v>
      </c>
      <c r="D190" s="419"/>
      <c r="E190" s="12">
        <f>ECSF!J19</f>
        <v>0</v>
      </c>
    </row>
    <row r="191" spans="2:5" ht="15" customHeight="1">
      <c r="B191" s="423"/>
      <c r="C191" s="419" t="s">
        <v>15</v>
      </c>
      <c r="D191" s="419"/>
      <c r="E191" s="12">
        <f>ECSF!J20</f>
        <v>0</v>
      </c>
    </row>
    <row r="192" spans="2:5">
      <c r="B192" s="423"/>
      <c r="C192" s="419" t="s">
        <v>17</v>
      </c>
      <c r="D192" s="419"/>
      <c r="E192" s="12">
        <f>ECSF!J21</f>
        <v>0</v>
      </c>
    </row>
    <row r="193" spans="2:5" ht="15" customHeight="1">
      <c r="B193" s="423"/>
      <c r="C193" s="419" t="s">
        <v>19</v>
      </c>
      <c r="D193" s="419"/>
      <c r="E193" s="12">
        <f>ECSF!J22</f>
        <v>0</v>
      </c>
    </row>
    <row r="194" spans="2:5" ht="15" customHeight="1">
      <c r="B194" s="423"/>
      <c r="C194" s="419" t="s">
        <v>21</v>
      </c>
      <c r="D194" s="419"/>
      <c r="E194" s="12">
        <f>ECSF!J23</f>
        <v>0</v>
      </c>
    </row>
    <row r="195" spans="2:5" ht="15" customHeight="1">
      <c r="B195" s="423"/>
      <c r="C195" s="419" t="s">
        <v>23</v>
      </c>
      <c r="D195" s="419"/>
      <c r="E195" s="12">
        <f>ECSF!J24</f>
        <v>0</v>
      </c>
    </row>
    <row r="196" spans="2:5" ht="15" customHeight="1">
      <c r="B196" s="423"/>
      <c r="C196" s="419" t="s">
        <v>24</v>
      </c>
      <c r="D196" s="419"/>
      <c r="E196" s="12">
        <f>ECSF!J25</f>
        <v>0</v>
      </c>
    </row>
    <row r="197" spans="2:5" ht="15" customHeight="1">
      <c r="B197" s="423"/>
      <c r="C197" s="425" t="s">
        <v>28</v>
      </c>
      <c r="D197" s="425"/>
      <c r="E197" s="11">
        <f>ECSF!J27</f>
        <v>0</v>
      </c>
    </row>
    <row r="198" spans="2:5" ht="15" customHeight="1">
      <c r="B198" s="423"/>
      <c r="C198" s="419" t="s">
        <v>30</v>
      </c>
      <c r="D198" s="419"/>
      <c r="E198" s="12">
        <f>ECSF!J29</f>
        <v>0</v>
      </c>
    </row>
    <row r="199" spans="2:5" ht="15" customHeight="1">
      <c r="B199" s="423"/>
      <c r="C199" s="419" t="s">
        <v>32</v>
      </c>
      <c r="D199" s="419"/>
      <c r="E199" s="12">
        <f>ECSF!J30</f>
        <v>0</v>
      </c>
    </row>
    <row r="200" spans="2:5" ht="15" customHeight="1">
      <c r="B200" s="423"/>
      <c r="C200" s="419" t="s">
        <v>34</v>
      </c>
      <c r="D200" s="419"/>
      <c r="E200" s="12">
        <f>ECSF!J31</f>
        <v>0</v>
      </c>
    </row>
    <row r="201" spans="2:5">
      <c r="B201" s="423"/>
      <c r="C201" s="419" t="s">
        <v>36</v>
      </c>
      <c r="D201" s="419"/>
      <c r="E201" s="12">
        <f>ECSF!J32</f>
        <v>0</v>
      </c>
    </row>
    <row r="202" spans="2:5" ht="15" customHeight="1">
      <c r="B202" s="423"/>
      <c r="C202" s="419" t="s">
        <v>38</v>
      </c>
      <c r="D202" s="419"/>
      <c r="E202" s="12">
        <f>ECSF!J33</f>
        <v>0</v>
      </c>
    </row>
    <row r="203" spans="2:5">
      <c r="B203" s="423"/>
      <c r="C203" s="419" t="s">
        <v>40</v>
      </c>
      <c r="D203" s="419"/>
      <c r="E203" s="12">
        <f>ECSF!J34</f>
        <v>0</v>
      </c>
    </row>
    <row r="204" spans="2:5" ht="15" customHeight="1">
      <c r="B204" s="423"/>
      <c r="C204" s="422" t="s">
        <v>47</v>
      </c>
      <c r="D204" s="422"/>
      <c r="E204" s="11">
        <f>ECSF!J36</f>
        <v>2299838</v>
      </c>
    </row>
    <row r="205" spans="2:5" ht="15" customHeight="1">
      <c r="B205" s="423"/>
      <c r="C205" s="422" t="s">
        <v>49</v>
      </c>
      <c r="D205" s="422"/>
      <c r="E205" s="11">
        <f>ECSF!J38</f>
        <v>0</v>
      </c>
    </row>
    <row r="206" spans="2:5" ht="15" customHeight="1">
      <c r="B206" s="423"/>
      <c r="C206" s="419" t="s">
        <v>50</v>
      </c>
      <c r="D206" s="419"/>
      <c r="E206" s="12">
        <f>ECSF!J40</f>
        <v>0</v>
      </c>
    </row>
    <row r="207" spans="2:5" ht="15" customHeight="1">
      <c r="B207" s="423"/>
      <c r="C207" s="419" t="s">
        <v>51</v>
      </c>
      <c r="D207" s="419"/>
      <c r="E207" s="12">
        <f>ECSF!J41</f>
        <v>0</v>
      </c>
    </row>
    <row r="208" spans="2:5" ht="15" customHeight="1">
      <c r="B208" s="423"/>
      <c r="C208" s="419" t="s">
        <v>52</v>
      </c>
      <c r="D208" s="419"/>
      <c r="E208" s="12">
        <f>ECSF!J42</f>
        <v>0</v>
      </c>
    </row>
    <row r="209" spans="2:5" ht="15" customHeight="1">
      <c r="B209" s="423"/>
      <c r="C209" s="422" t="s">
        <v>53</v>
      </c>
      <c r="D209" s="422"/>
      <c r="E209" s="11">
        <f>ECSF!J44</f>
        <v>2299838</v>
      </c>
    </row>
    <row r="210" spans="2:5">
      <c r="B210" s="423"/>
      <c r="C210" s="419" t="s">
        <v>54</v>
      </c>
      <c r="D210" s="419"/>
      <c r="E210" s="12">
        <f>ECSF!J46</f>
        <v>0</v>
      </c>
    </row>
    <row r="211" spans="2:5" ht="15" customHeight="1">
      <c r="B211" s="423"/>
      <c r="C211" s="419" t="s">
        <v>55</v>
      </c>
      <c r="D211" s="419"/>
      <c r="E211" s="12">
        <f>ECSF!J47</f>
        <v>2299838</v>
      </c>
    </row>
    <row r="212" spans="2:5">
      <c r="B212" s="423"/>
      <c r="C212" s="419" t="s">
        <v>56</v>
      </c>
      <c r="D212" s="419"/>
      <c r="E212" s="12">
        <f>ECSF!J48</f>
        <v>0</v>
      </c>
    </row>
    <row r="213" spans="2:5" ht="15" customHeight="1">
      <c r="B213" s="423"/>
      <c r="C213" s="419" t="s">
        <v>57</v>
      </c>
      <c r="D213" s="419"/>
      <c r="E213" s="12">
        <f>ECSF!J49</f>
        <v>0</v>
      </c>
    </row>
    <row r="214" spans="2:5">
      <c r="B214" s="423"/>
      <c r="C214" s="419" t="s">
        <v>58</v>
      </c>
      <c r="D214" s="419"/>
      <c r="E214" s="12">
        <f>ECSF!J50</f>
        <v>0</v>
      </c>
    </row>
    <row r="215" spans="2:5">
      <c r="B215" s="423"/>
      <c r="C215" s="422" t="s">
        <v>59</v>
      </c>
      <c r="D215" s="422"/>
      <c r="E215" s="11">
        <f>ECSF!J52</f>
        <v>0</v>
      </c>
    </row>
    <row r="216" spans="2:5">
      <c r="B216" s="423"/>
      <c r="C216" s="419" t="s">
        <v>60</v>
      </c>
      <c r="D216" s="419"/>
      <c r="E216" s="12">
        <f>ECSF!J54</f>
        <v>0</v>
      </c>
    </row>
    <row r="217" spans="2:5" ht="15.75" thickBot="1">
      <c r="B217" s="424"/>
      <c r="C217" s="419" t="s">
        <v>61</v>
      </c>
      <c r="D217" s="419"/>
      <c r="E217" s="12">
        <f>ECSF!J55</f>
        <v>0</v>
      </c>
    </row>
    <row r="218" spans="2:5">
      <c r="C218" s="427" t="s">
        <v>75</v>
      </c>
      <c r="D218" s="5" t="s">
        <v>64</v>
      </c>
      <c r="E218" s="15" t="str">
        <f>ECSF!C62</f>
        <v>C.P. Y LIC. JUANA JAIMES BRINGAS</v>
      </c>
    </row>
    <row r="219" spans="2:5">
      <c r="C219" s="428"/>
      <c r="D219" s="5" t="s">
        <v>65</v>
      </c>
      <c r="E219" s="15" t="str">
        <f>ECSF!C63</f>
        <v>DIRECTORA ADMINISTRATIVA</v>
      </c>
    </row>
    <row r="220" spans="2:5">
      <c r="C220" s="428" t="s">
        <v>74</v>
      </c>
      <c r="D220" s="5" t="s">
        <v>64</v>
      </c>
      <c r="E220" s="15" t="str">
        <f>ECSF!G62</f>
        <v>C.P. ROCIO ALVARADO ORENDA</v>
      </c>
    </row>
    <row r="221" spans="2:5">
      <c r="C221" s="428"/>
      <c r="D221" s="5" t="s">
        <v>65</v>
      </c>
      <c r="E221" s="15" t="str">
        <f>ECSF!G63</f>
        <v>JEFE DE RECURSOS FINANCIEROS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0" zoomScale="110" zoomScaleNormal="110" workbookViewId="0">
      <selection activeCell="G20" sqref="G20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29"/>
      <c r="D1" s="429"/>
      <c r="E1" s="429"/>
      <c r="F1" s="430"/>
      <c r="G1" s="430"/>
      <c r="H1" s="430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7" t="s">
        <v>193</v>
      </c>
      <c r="D3" s="407"/>
      <c r="E3" s="407"/>
      <c r="F3" s="407"/>
      <c r="G3" s="407"/>
      <c r="H3" s="91"/>
      <c r="I3" s="91"/>
      <c r="J3" s="20"/>
      <c r="K3" s="20"/>
    </row>
    <row r="4" spans="1:13" s="19" customFormat="1" ht="14.1" customHeight="1">
      <c r="B4" s="91"/>
      <c r="C4" s="407" t="s">
        <v>146</v>
      </c>
      <c r="D4" s="407"/>
      <c r="E4" s="407"/>
      <c r="F4" s="407"/>
      <c r="G4" s="407"/>
      <c r="H4" s="91"/>
      <c r="I4" s="91"/>
      <c r="J4" s="20"/>
      <c r="K4" s="20"/>
    </row>
    <row r="5" spans="1:13" s="19" customFormat="1" ht="14.1" customHeight="1">
      <c r="B5" s="91"/>
      <c r="C5" s="407" t="s">
        <v>215</v>
      </c>
      <c r="D5" s="407"/>
      <c r="E5" s="407"/>
      <c r="F5" s="407"/>
      <c r="G5" s="407"/>
      <c r="H5" s="91"/>
      <c r="I5" s="91"/>
      <c r="J5" s="20"/>
      <c r="K5" s="20"/>
    </row>
    <row r="6" spans="1:13" s="19" customFormat="1" ht="14.1" customHeight="1">
      <c r="B6" s="91"/>
      <c r="C6" s="407" t="s">
        <v>1</v>
      </c>
      <c r="D6" s="407"/>
      <c r="E6" s="407"/>
      <c r="F6" s="407"/>
      <c r="G6" s="407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95" t="s">
        <v>409</v>
      </c>
      <c r="D7" s="395"/>
      <c r="E7" s="395"/>
      <c r="F7" s="395"/>
      <c r="G7" s="395"/>
      <c r="H7" s="138"/>
      <c r="I7" s="161"/>
      <c r="J7" s="161"/>
      <c r="K7" s="161"/>
      <c r="L7" s="161"/>
      <c r="M7" s="161"/>
    </row>
    <row r="8" spans="1:13" s="19" customFormat="1" ht="6.75" customHeight="1">
      <c r="A8" s="408"/>
      <c r="B8" s="408"/>
      <c r="C8" s="408"/>
      <c r="D8" s="408"/>
      <c r="E8" s="408"/>
      <c r="F8" s="408"/>
      <c r="G8" s="408"/>
      <c r="H8" s="408"/>
      <c r="I8" s="408"/>
    </row>
    <row r="9" spans="1:13" s="19" customFormat="1" ht="3" customHeight="1">
      <c r="A9" s="408"/>
      <c r="B9" s="408"/>
      <c r="C9" s="408"/>
      <c r="D9" s="408"/>
      <c r="E9" s="408"/>
      <c r="F9" s="408"/>
      <c r="G9" s="408"/>
      <c r="H9" s="408"/>
      <c r="I9" s="408"/>
    </row>
    <row r="10" spans="1:13" s="166" customFormat="1" ht="25.5">
      <c r="A10" s="162"/>
      <c r="B10" s="432" t="s">
        <v>76</v>
      </c>
      <c r="C10" s="432"/>
      <c r="D10" s="163" t="s">
        <v>147</v>
      </c>
      <c r="E10" s="163" t="s">
        <v>148</v>
      </c>
      <c r="F10" s="164" t="s">
        <v>149</v>
      </c>
      <c r="G10" s="164" t="s">
        <v>150</v>
      </c>
      <c r="H10" s="164" t="s">
        <v>151</v>
      </c>
      <c r="I10" s="165"/>
    </row>
    <row r="11" spans="1:13" s="166" customFormat="1" ht="12.75">
      <c r="A11" s="167"/>
      <c r="B11" s="433"/>
      <c r="C11" s="433"/>
      <c r="D11" s="168">
        <v>1</v>
      </c>
      <c r="E11" s="168">
        <v>2</v>
      </c>
      <c r="F11" s="169">
        <v>3</v>
      </c>
      <c r="G11" s="169" t="s">
        <v>152</v>
      </c>
      <c r="H11" s="169" t="s">
        <v>153</v>
      </c>
      <c r="I11" s="170"/>
    </row>
    <row r="12" spans="1:13" s="19" customFormat="1" ht="3" customHeight="1">
      <c r="A12" s="434"/>
      <c r="B12" s="408"/>
      <c r="C12" s="408"/>
      <c r="D12" s="408"/>
      <c r="E12" s="408"/>
      <c r="F12" s="408"/>
      <c r="G12" s="408"/>
      <c r="H12" s="408"/>
      <c r="I12" s="435"/>
    </row>
    <row r="13" spans="1:13" s="19" customFormat="1" ht="3" customHeight="1">
      <c r="A13" s="436"/>
      <c r="B13" s="437"/>
      <c r="C13" s="437"/>
      <c r="D13" s="437"/>
      <c r="E13" s="437"/>
      <c r="F13" s="437"/>
      <c r="G13" s="437"/>
      <c r="H13" s="437"/>
      <c r="I13" s="438"/>
      <c r="J13" s="20"/>
      <c r="K13" s="20"/>
    </row>
    <row r="14" spans="1:13" s="19" customFormat="1" ht="12.75">
      <c r="A14" s="78"/>
      <c r="B14" s="439" t="s">
        <v>6</v>
      </c>
      <c r="C14" s="439"/>
      <c r="D14" s="171">
        <f>+D16+D26</f>
        <v>4495666.32</v>
      </c>
      <c r="E14" s="171">
        <f>+E16+E26</f>
        <v>36106266.810000002</v>
      </c>
      <c r="F14" s="171">
        <f>+F16+F26</f>
        <v>36927792.970000006</v>
      </c>
      <c r="G14" s="171">
        <f t="shared" ref="G14:H14" si="0">+G16+G26</f>
        <v>3674140.1599999974</v>
      </c>
      <c r="H14" s="171">
        <f t="shared" si="0"/>
        <v>-821526.16000000294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398" t="s">
        <v>8</v>
      </c>
      <c r="C16" s="398"/>
      <c r="D16" s="175">
        <f>SUM(D18:D24)</f>
        <v>132030</v>
      </c>
      <c r="E16" s="175">
        <f>SUM(E18:E24)</f>
        <v>35520075.300000004</v>
      </c>
      <c r="F16" s="175">
        <f>SUM(F18:F24)</f>
        <v>34594266.680000007</v>
      </c>
      <c r="G16" s="175">
        <f>D16+E16-F16</f>
        <v>1057838.6199999973</v>
      </c>
      <c r="H16" s="175">
        <f>G16-D16</f>
        <v>925808.61999999732</v>
      </c>
      <c r="I16" s="176"/>
      <c r="J16" s="20"/>
      <c r="K16" s="259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59"/>
    </row>
    <row r="18" spans="1:14" s="19" customFormat="1" ht="19.5" customHeight="1">
      <c r="A18" s="35"/>
      <c r="B18" s="431" t="s">
        <v>10</v>
      </c>
      <c r="C18" s="431"/>
      <c r="D18" s="124">
        <f>+ESF!E18</f>
        <v>83817</v>
      </c>
      <c r="E18" s="124">
        <v>18146445.550000001</v>
      </c>
      <c r="F18" s="124">
        <v>18111952.170000002</v>
      </c>
      <c r="G18" s="77">
        <v>118310</v>
      </c>
      <c r="H18" s="77">
        <f>G18-D18</f>
        <v>34493</v>
      </c>
      <c r="I18" s="123"/>
      <c r="J18" s="20"/>
      <c r="K18" s="259" t="str">
        <f>IF(G18=ESF!D18," ","Error")</f>
        <v xml:space="preserve"> </v>
      </c>
    </row>
    <row r="19" spans="1:14" s="19" customFormat="1" ht="19.5" customHeight="1">
      <c r="A19" s="35"/>
      <c r="B19" s="431" t="s">
        <v>12</v>
      </c>
      <c r="C19" s="431"/>
      <c r="D19" s="124">
        <f>+ESF!E19</f>
        <v>48213</v>
      </c>
      <c r="E19" s="124">
        <v>17369507.550000001</v>
      </c>
      <c r="F19" s="124">
        <v>16478192.310000001</v>
      </c>
      <c r="G19" s="77">
        <v>939528</v>
      </c>
      <c r="H19" s="77">
        <f t="shared" ref="H19:H24" si="1">G19-D19</f>
        <v>891315</v>
      </c>
      <c r="I19" s="123"/>
      <c r="J19" s="20"/>
      <c r="K19" s="259" t="str">
        <f>IF(G19=ESF!D19," ","Error")</f>
        <v xml:space="preserve"> </v>
      </c>
    </row>
    <row r="20" spans="1:14" s="19" customFormat="1" ht="19.5" customHeight="1">
      <c r="A20" s="35"/>
      <c r="B20" s="431" t="s">
        <v>14</v>
      </c>
      <c r="C20" s="431"/>
      <c r="D20" s="124">
        <f>+ESF!E20</f>
        <v>0</v>
      </c>
      <c r="E20" s="124">
        <v>4122.2</v>
      </c>
      <c r="F20" s="124">
        <v>4122.2</v>
      </c>
      <c r="G20" s="77">
        <f t="shared" ref="G20:G24" si="2">D20+E20-F20</f>
        <v>0</v>
      </c>
      <c r="H20" s="77">
        <f t="shared" si="1"/>
        <v>0</v>
      </c>
      <c r="I20" s="123"/>
      <c r="J20" s="20"/>
      <c r="K20" s="259" t="str">
        <f>IF(G20=ESF!D20," ","Error")</f>
        <v xml:space="preserve"> </v>
      </c>
    </row>
    <row r="21" spans="1:14" s="19" customFormat="1" ht="19.5" customHeight="1">
      <c r="A21" s="35"/>
      <c r="B21" s="431" t="s">
        <v>16</v>
      </c>
      <c r="C21" s="431"/>
      <c r="D21" s="124">
        <f>+ESF!E21</f>
        <v>0</v>
      </c>
      <c r="E21" s="124">
        <v>0</v>
      </c>
      <c r="F21" s="124">
        <v>0</v>
      </c>
      <c r="G21" s="77">
        <f t="shared" si="2"/>
        <v>0</v>
      </c>
      <c r="H21" s="77">
        <f t="shared" si="1"/>
        <v>0</v>
      </c>
      <c r="I21" s="123"/>
      <c r="J21" s="20"/>
      <c r="K21" s="259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31" t="s">
        <v>18</v>
      </c>
      <c r="C22" s="431"/>
      <c r="D22" s="124">
        <f>+ESF!E22</f>
        <v>0</v>
      </c>
      <c r="E22" s="124">
        <v>0</v>
      </c>
      <c r="F22" s="124">
        <v>0</v>
      </c>
      <c r="G22" s="77">
        <f t="shared" si="2"/>
        <v>0</v>
      </c>
      <c r="H22" s="77">
        <f t="shared" si="1"/>
        <v>0</v>
      </c>
      <c r="I22" s="123"/>
      <c r="J22" s="20"/>
      <c r="K22" s="259" t="str">
        <f>IF(G22=ESF!D22," ","Error")</f>
        <v xml:space="preserve"> </v>
      </c>
    </row>
    <row r="23" spans="1:14" s="19" customFormat="1" ht="19.5" customHeight="1">
      <c r="A23" s="35"/>
      <c r="B23" s="431" t="s">
        <v>20</v>
      </c>
      <c r="C23" s="431"/>
      <c r="D23" s="124">
        <f>+ESF!E23</f>
        <v>0</v>
      </c>
      <c r="E23" s="124">
        <v>0</v>
      </c>
      <c r="F23" s="124">
        <v>0</v>
      </c>
      <c r="G23" s="77">
        <f t="shared" si="2"/>
        <v>0</v>
      </c>
      <c r="H23" s="77">
        <f t="shared" si="1"/>
        <v>0</v>
      </c>
      <c r="I23" s="123"/>
      <c r="J23" s="20"/>
      <c r="K23" s="259" t="str">
        <f>IF(G23=ESF!D23," ","Error")</f>
        <v xml:space="preserve"> </v>
      </c>
      <c r="L23" s="19" t="s">
        <v>134</v>
      </c>
    </row>
    <row r="24" spans="1:14" ht="19.5" customHeight="1">
      <c r="A24" s="35"/>
      <c r="B24" s="431" t="s">
        <v>22</v>
      </c>
      <c r="C24" s="431"/>
      <c r="D24" s="124">
        <f>+ESF!E24</f>
        <v>0</v>
      </c>
      <c r="E24" s="124">
        <v>0</v>
      </c>
      <c r="F24" s="124">
        <v>0</v>
      </c>
      <c r="G24" s="77">
        <f t="shared" si="2"/>
        <v>0</v>
      </c>
      <c r="H24" s="77">
        <f t="shared" si="1"/>
        <v>0</v>
      </c>
      <c r="I24" s="123"/>
      <c r="K24" s="259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59"/>
    </row>
    <row r="26" spans="1:14" ht="21">
      <c r="A26" s="174"/>
      <c r="B26" s="398" t="s">
        <v>27</v>
      </c>
      <c r="C26" s="398"/>
      <c r="D26" s="175">
        <f>SUM(D28:D36)</f>
        <v>4363636.32</v>
      </c>
      <c r="E26" s="175">
        <f>SUM(E28:E36)</f>
        <v>586191.51</v>
      </c>
      <c r="F26" s="175">
        <f>SUM(F28:F36)</f>
        <v>2333526.29</v>
      </c>
      <c r="G26" s="175">
        <f>D26+E26-F26</f>
        <v>2616301.54</v>
      </c>
      <c r="H26" s="175">
        <f>G26-D26</f>
        <v>-1747334.7800000003</v>
      </c>
      <c r="I26" s="176"/>
      <c r="K26" s="259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59"/>
    </row>
    <row r="28" spans="1:14" ht="19.5" customHeight="1">
      <c r="A28" s="35"/>
      <c r="B28" s="431" t="s">
        <v>29</v>
      </c>
      <c r="C28" s="431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59" t="str">
        <f>IF(G28=ESF!D31," ","error")</f>
        <v xml:space="preserve"> </v>
      </c>
    </row>
    <row r="29" spans="1:14" ht="19.5" customHeight="1">
      <c r="A29" s="35"/>
      <c r="B29" s="431" t="s">
        <v>31</v>
      </c>
      <c r="C29" s="431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59" t="str">
        <f>IF(G29=ESF!D32," ","error")</f>
        <v xml:space="preserve"> </v>
      </c>
    </row>
    <row r="30" spans="1:14" ht="19.5" customHeight="1">
      <c r="A30" s="35"/>
      <c r="B30" s="431" t="s">
        <v>33</v>
      </c>
      <c r="C30" s="431"/>
      <c r="D30" s="124">
        <f>+ESF!E33</f>
        <v>0</v>
      </c>
      <c r="E30" s="124">
        <v>0</v>
      </c>
      <c r="F30" s="124">
        <v>0</v>
      </c>
      <c r="G30" s="77">
        <f t="shared" si="3"/>
        <v>0</v>
      </c>
      <c r="H30" s="77">
        <f t="shared" si="4"/>
        <v>0</v>
      </c>
      <c r="I30" s="123"/>
      <c r="K30" s="259" t="str">
        <f>IF(G30=ESF!D33," ","error")</f>
        <v xml:space="preserve"> </v>
      </c>
    </row>
    <row r="31" spans="1:14" ht="19.5" customHeight="1">
      <c r="A31" s="35"/>
      <c r="B31" s="431" t="s">
        <v>154</v>
      </c>
      <c r="C31" s="431"/>
      <c r="D31" s="124">
        <v>4172236.32</v>
      </c>
      <c r="E31" s="124">
        <v>556785</v>
      </c>
      <c r="F31" s="124">
        <v>699771.19</v>
      </c>
      <c r="G31" s="77">
        <f>D31+E31-F31</f>
        <v>4029250.1300000004</v>
      </c>
      <c r="H31" s="77">
        <f>G31-D31</f>
        <v>-142986.18999999948</v>
      </c>
      <c r="I31" s="123"/>
      <c r="K31" s="259" t="str">
        <f>IF(G31=ESF!D34," ","error")</f>
        <v xml:space="preserve"> </v>
      </c>
    </row>
    <row r="32" spans="1:14" ht="19.5" customHeight="1">
      <c r="A32" s="35"/>
      <c r="B32" s="431" t="s">
        <v>37</v>
      </c>
      <c r="C32" s="431"/>
      <c r="D32" s="124">
        <v>191400</v>
      </c>
      <c r="E32" s="124">
        <v>29406.51</v>
      </c>
      <c r="F32" s="124">
        <v>0</v>
      </c>
      <c r="G32" s="77">
        <f t="shared" si="3"/>
        <v>220806.51</v>
      </c>
      <c r="H32" s="77">
        <f>G32-D32</f>
        <v>29406.510000000009</v>
      </c>
      <c r="I32" s="123"/>
      <c r="K32" s="259" t="str">
        <f>IF(G32=ESF!D35," ","error")</f>
        <v xml:space="preserve"> </v>
      </c>
    </row>
    <row r="33" spans="1:17" ht="19.5" customHeight="1">
      <c r="A33" s="35"/>
      <c r="B33" s="431" t="s">
        <v>39</v>
      </c>
      <c r="C33" s="431"/>
      <c r="D33" s="124">
        <f>+ESF!E36</f>
        <v>0</v>
      </c>
      <c r="E33" s="124">
        <v>0</v>
      </c>
      <c r="F33" s="124">
        <v>1633755.1</v>
      </c>
      <c r="G33" s="77">
        <f>D33+E33-F33</f>
        <v>-1633755.1</v>
      </c>
      <c r="H33" s="77">
        <f>G33-D33</f>
        <v>-1633755.1</v>
      </c>
      <c r="I33" s="123"/>
      <c r="K33" s="259" t="str">
        <f>IF(G33=ESF!D36," ","error")</f>
        <v xml:space="preserve"> </v>
      </c>
    </row>
    <row r="34" spans="1:17" ht="19.5" customHeight="1">
      <c r="A34" s="35"/>
      <c r="B34" s="431" t="s">
        <v>41</v>
      </c>
      <c r="C34" s="431"/>
      <c r="D34" s="124">
        <f>+ESF!E37</f>
        <v>0</v>
      </c>
      <c r="E34" s="124">
        <v>0</v>
      </c>
      <c r="F34" s="124">
        <v>0</v>
      </c>
      <c r="G34" s="77">
        <f>D34+E34-F34</f>
        <v>0</v>
      </c>
      <c r="H34" s="77">
        <f>G34-D34</f>
        <v>0</v>
      </c>
      <c r="I34" s="123"/>
      <c r="K34" s="259" t="str">
        <f>IF(G34=ESF!D37," ","error")</f>
        <v xml:space="preserve"> </v>
      </c>
    </row>
    <row r="35" spans="1:17" ht="19.5" customHeight="1">
      <c r="A35" s="35"/>
      <c r="B35" s="431" t="s">
        <v>42</v>
      </c>
      <c r="C35" s="431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59" t="str">
        <f>IF(G35=ESF!D38," ","error")</f>
        <v xml:space="preserve"> </v>
      </c>
    </row>
    <row r="36" spans="1:17" ht="19.5" customHeight="1">
      <c r="A36" s="35"/>
      <c r="B36" s="431" t="s">
        <v>44</v>
      </c>
      <c r="C36" s="431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59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59"/>
    </row>
    <row r="38" spans="1:17" ht="6" customHeight="1">
      <c r="A38" s="440"/>
      <c r="B38" s="441"/>
      <c r="C38" s="441"/>
      <c r="D38" s="441"/>
      <c r="E38" s="441"/>
      <c r="F38" s="441"/>
      <c r="G38" s="441"/>
      <c r="H38" s="441"/>
      <c r="I38" s="442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6" t="s">
        <v>78</v>
      </c>
      <c r="C40" s="396"/>
      <c r="D40" s="396"/>
      <c r="E40" s="396"/>
      <c r="F40" s="396"/>
      <c r="G40" s="396"/>
      <c r="H40" s="396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43"/>
      <c r="C42" s="443"/>
      <c r="D42" s="59"/>
      <c r="E42" s="444"/>
      <c r="F42" s="444"/>
      <c r="G42" s="444"/>
      <c r="H42" s="444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06" t="s">
        <v>413</v>
      </c>
      <c r="C43" s="406"/>
      <c r="D43" s="21"/>
      <c r="E43" s="406" t="s">
        <v>411</v>
      </c>
      <c r="F43" s="406"/>
      <c r="G43" s="406"/>
      <c r="H43" s="406"/>
      <c r="I43" s="43"/>
      <c r="J43" s="19"/>
      <c r="P43" s="19"/>
      <c r="Q43" s="19"/>
    </row>
    <row r="44" spans="1:17" ht="14.1" customHeight="1">
      <c r="A44" s="19"/>
      <c r="B44" s="401" t="s">
        <v>415</v>
      </c>
      <c r="C44" s="401"/>
      <c r="D44" s="75"/>
      <c r="E44" s="401" t="s">
        <v>412</v>
      </c>
      <c r="F44" s="401"/>
      <c r="G44" s="401"/>
      <c r="H44" s="401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zoomScaleNormal="100" workbookViewId="0">
      <selection activeCell="J51" sqref="J51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47" t="s">
        <v>193</v>
      </c>
      <c r="D4" s="447"/>
      <c r="E4" s="447"/>
      <c r="F4" s="447"/>
      <c r="G4" s="447"/>
      <c r="H4" s="447"/>
      <c r="I4" s="189"/>
      <c r="J4" s="189"/>
    </row>
    <row r="5" spans="1:17" ht="14.1" customHeight="1">
      <c r="B5" s="189"/>
      <c r="C5" s="447" t="s">
        <v>155</v>
      </c>
      <c r="D5" s="447"/>
      <c r="E5" s="447"/>
      <c r="F5" s="447"/>
      <c r="G5" s="447"/>
      <c r="H5" s="447"/>
      <c r="I5" s="189"/>
      <c r="J5" s="189"/>
    </row>
    <row r="6" spans="1:17" ht="14.1" customHeight="1">
      <c r="B6" s="189"/>
      <c r="C6" s="447" t="s">
        <v>215</v>
      </c>
      <c r="D6" s="447"/>
      <c r="E6" s="447"/>
      <c r="F6" s="447"/>
      <c r="G6" s="447"/>
      <c r="H6" s="447"/>
      <c r="I6" s="189"/>
      <c r="J6" s="189"/>
    </row>
    <row r="7" spans="1:17" ht="14.1" customHeight="1">
      <c r="B7" s="189"/>
      <c r="C7" s="447" t="s">
        <v>1</v>
      </c>
      <c r="D7" s="447"/>
      <c r="E7" s="447"/>
      <c r="F7" s="447"/>
      <c r="G7" s="447"/>
      <c r="H7" s="447"/>
      <c r="I7" s="189"/>
      <c r="J7" s="189"/>
    </row>
    <row r="8" spans="1:17" ht="6" customHeight="1">
      <c r="A8" s="190"/>
      <c r="B8" s="448"/>
      <c r="C8" s="448"/>
      <c r="D8" s="449"/>
      <c r="E8" s="449"/>
      <c r="F8" s="449"/>
      <c r="G8" s="449"/>
      <c r="H8" s="449"/>
      <c r="I8" s="449"/>
      <c r="J8" s="191"/>
    </row>
    <row r="9" spans="1:17" ht="20.100000000000001" customHeight="1">
      <c r="A9" s="190"/>
      <c r="B9" s="192" t="s">
        <v>4</v>
      </c>
      <c r="C9" s="395" t="s">
        <v>409</v>
      </c>
      <c r="D9" s="395"/>
      <c r="E9" s="395"/>
      <c r="F9" s="395"/>
      <c r="G9" s="395"/>
      <c r="H9" s="395"/>
      <c r="I9" s="395"/>
      <c r="J9" s="191"/>
    </row>
    <row r="10" spans="1:17" ht="5.0999999999999996" customHeight="1">
      <c r="A10" s="193"/>
      <c r="B10" s="450"/>
      <c r="C10" s="450"/>
      <c r="D10" s="450"/>
      <c r="E10" s="450"/>
      <c r="F10" s="450"/>
      <c r="G10" s="450"/>
      <c r="H10" s="450"/>
      <c r="I10" s="450"/>
      <c r="J10" s="450"/>
    </row>
    <row r="11" spans="1:17" ht="3" customHeight="1">
      <c r="A11" s="193"/>
      <c r="B11" s="450"/>
      <c r="C11" s="450"/>
      <c r="D11" s="450"/>
      <c r="E11" s="450"/>
      <c r="F11" s="450"/>
      <c r="G11" s="450"/>
      <c r="H11" s="450"/>
      <c r="I11" s="450"/>
      <c r="J11" s="450"/>
    </row>
    <row r="12" spans="1:17" ht="30" customHeight="1">
      <c r="A12" s="194"/>
      <c r="B12" s="451" t="s">
        <v>156</v>
      </c>
      <c r="C12" s="451"/>
      <c r="D12" s="451"/>
      <c r="E12" s="195"/>
      <c r="F12" s="196" t="s">
        <v>157</v>
      </c>
      <c r="G12" s="196" t="s">
        <v>158</v>
      </c>
      <c r="H12" s="195" t="s">
        <v>159</v>
      </c>
      <c r="I12" s="195" t="s">
        <v>160</v>
      </c>
      <c r="J12" s="197"/>
    </row>
    <row r="13" spans="1:17" ht="3" customHeight="1">
      <c r="A13" s="198"/>
      <c r="B13" s="450"/>
      <c r="C13" s="450"/>
      <c r="D13" s="450"/>
      <c r="E13" s="450"/>
      <c r="F13" s="450"/>
      <c r="G13" s="450"/>
      <c r="H13" s="450"/>
      <c r="I13" s="450"/>
      <c r="J13" s="452"/>
    </row>
    <row r="14" spans="1:17" ht="9.9499999999999993" customHeight="1">
      <c r="A14" s="199"/>
      <c r="B14" s="445"/>
      <c r="C14" s="445"/>
      <c r="D14" s="445"/>
      <c r="E14" s="445"/>
      <c r="F14" s="445"/>
      <c r="G14" s="445"/>
      <c r="H14" s="445"/>
      <c r="I14" s="445"/>
      <c r="J14" s="446"/>
    </row>
    <row r="15" spans="1:17" ht="12.75">
      <c r="A15" s="199"/>
      <c r="B15" s="454" t="s">
        <v>161</v>
      </c>
      <c r="C15" s="454"/>
      <c r="D15" s="454"/>
      <c r="E15" s="200"/>
      <c r="F15" s="200"/>
      <c r="G15" s="200"/>
      <c r="H15" s="200"/>
      <c r="I15" s="200"/>
      <c r="J15" s="201"/>
    </row>
    <row r="16" spans="1:17" ht="12.75">
      <c r="A16" s="202"/>
      <c r="B16" s="455" t="s">
        <v>162</v>
      </c>
      <c r="C16" s="455"/>
      <c r="D16" s="455"/>
      <c r="E16" s="203"/>
      <c r="F16" s="203"/>
      <c r="G16" s="203"/>
      <c r="H16" s="203"/>
      <c r="I16" s="203"/>
      <c r="J16" s="204"/>
    </row>
    <row r="17" spans="1:10" ht="12.75">
      <c r="A17" s="202"/>
      <c r="B17" s="454" t="s">
        <v>163</v>
      </c>
      <c r="C17" s="454"/>
      <c r="D17" s="454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56" t="s">
        <v>164</v>
      </c>
      <c r="D18" s="456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56" t="s">
        <v>165</v>
      </c>
      <c r="D19" s="456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56" t="s">
        <v>166</v>
      </c>
      <c r="D20" s="456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54" t="s">
        <v>167</v>
      </c>
      <c r="C22" s="454"/>
      <c r="D22" s="454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56" t="s">
        <v>168</v>
      </c>
      <c r="D23" s="456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56" t="s">
        <v>169</v>
      </c>
      <c r="D24" s="456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56" t="s">
        <v>165</v>
      </c>
      <c r="D25" s="456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56" t="s">
        <v>166</v>
      </c>
      <c r="D26" s="456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53" t="s">
        <v>170</v>
      </c>
      <c r="C28" s="453"/>
      <c r="D28" s="453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55" t="s">
        <v>171</v>
      </c>
      <c r="C30" s="455"/>
      <c r="D30" s="455"/>
      <c r="E30" s="203"/>
      <c r="F30" s="216"/>
      <c r="G30" s="216"/>
      <c r="H30" s="217"/>
      <c r="I30" s="217"/>
      <c r="J30" s="206"/>
    </row>
    <row r="31" spans="1:10" ht="12.75">
      <c r="A31" s="202"/>
      <c r="B31" s="454" t="s">
        <v>163</v>
      </c>
      <c r="C31" s="454"/>
      <c r="D31" s="454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56" t="s">
        <v>164</v>
      </c>
      <c r="D32" s="456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56" t="s">
        <v>165</v>
      </c>
      <c r="D33" s="456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56" t="s">
        <v>166</v>
      </c>
      <c r="D34" s="456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54" t="s">
        <v>167</v>
      </c>
      <c r="C36" s="454"/>
      <c r="D36" s="454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56" t="s">
        <v>168</v>
      </c>
      <c r="D37" s="456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56" t="s">
        <v>169</v>
      </c>
      <c r="D38" s="456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56" t="s">
        <v>165</v>
      </c>
      <c r="D39" s="456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56" t="s">
        <v>166</v>
      </c>
      <c r="D40" s="456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53" t="s">
        <v>172</v>
      </c>
      <c r="C42" s="453"/>
      <c r="D42" s="453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54" t="s">
        <v>173</v>
      </c>
      <c r="C44" s="454"/>
      <c r="D44" s="454"/>
      <c r="E44" s="203"/>
      <c r="F44" s="209"/>
      <c r="G44" s="209"/>
      <c r="H44" s="226">
        <v>174591.72</v>
      </c>
      <c r="I44" s="226">
        <v>1100400.3400000001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57" t="s">
        <v>174</v>
      </c>
      <c r="C46" s="457"/>
      <c r="D46" s="457"/>
      <c r="E46" s="228"/>
      <c r="F46" s="229"/>
      <c r="G46" s="229"/>
      <c r="H46" s="230">
        <f>H28+H42+H44</f>
        <v>174591.72</v>
      </c>
      <c r="I46" s="230">
        <f>I28+I42+I44</f>
        <v>1100400.3400000001</v>
      </c>
      <c r="J46" s="231"/>
    </row>
    <row r="47" spans="1:10" ht="6" customHeight="1">
      <c r="B47" s="455"/>
      <c r="C47" s="455"/>
      <c r="D47" s="455"/>
      <c r="E47" s="455"/>
      <c r="F47" s="455"/>
      <c r="G47" s="455"/>
      <c r="H47" s="455"/>
      <c r="I47" s="455"/>
      <c r="J47" s="455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56" t="s">
        <v>78</v>
      </c>
      <c r="C49" s="456"/>
      <c r="D49" s="456"/>
      <c r="E49" s="456"/>
      <c r="F49" s="456"/>
      <c r="G49" s="456"/>
      <c r="H49" s="456"/>
      <c r="I49" s="456"/>
      <c r="J49" s="456"/>
    </row>
    <row r="50" spans="1:10" s="186" customFormat="1" ht="28.5" customHeight="1">
      <c r="A50" s="187"/>
      <c r="B50" s="212"/>
      <c r="C50" s="235"/>
      <c r="D50" s="386"/>
      <c r="E50" s="386"/>
      <c r="F50" s="387"/>
      <c r="G50" s="388"/>
      <c r="H50" s="260"/>
      <c r="I50" s="260"/>
      <c r="J50" s="236"/>
    </row>
    <row r="51" spans="1:10" s="186" customFormat="1" ht="25.5" customHeight="1">
      <c r="A51" s="187"/>
      <c r="B51" s="212"/>
      <c r="C51" s="404"/>
      <c r="D51" s="404"/>
      <c r="E51" s="236"/>
      <c r="F51" s="187"/>
      <c r="G51" s="405"/>
      <c r="H51" s="405"/>
      <c r="I51" s="236"/>
      <c r="J51" s="236"/>
    </row>
    <row r="52" spans="1:10" s="186" customFormat="1" ht="14.1" customHeight="1">
      <c r="A52" s="187"/>
      <c r="B52" s="217"/>
      <c r="C52" s="406" t="s">
        <v>413</v>
      </c>
      <c r="D52" s="406"/>
      <c r="E52" s="236"/>
      <c r="F52" s="236"/>
      <c r="G52" s="406" t="s">
        <v>411</v>
      </c>
      <c r="H52" s="406"/>
      <c r="I52" s="203"/>
      <c r="J52" s="236"/>
    </row>
    <row r="53" spans="1:10" s="186" customFormat="1" ht="14.1" customHeight="1">
      <c r="A53" s="187"/>
      <c r="B53" s="237"/>
      <c r="C53" s="401" t="s">
        <v>415</v>
      </c>
      <c r="D53" s="401"/>
      <c r="E53" s="238"/>
      <c r="F53" s="238"/>
      <c r="G53" s="401" t="s">
        <v>412</v>
      </c>
      <c r="H53" s="401"/>
      <c r="I53" s="203"/>
      <c r="J53" s="236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B4" zoomScaleNormal="100" workbookViewId="0">
      <selection activeCell="K27" sqref="K27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58"/>
      <c r="E1" s="458"/>
      <c r="F1" s="459"/>
      <c r="G1" s="459"/>
      <c r="H1" s="459"/>
      <c r="I1" s="459"/>
    </row>
    <row r="2" spans="1:9" s="19" customFormat="1" ht="6" customHeight="1">
      <c r="B2" s="38"/>
    </row>
    <row r="3" spans="1:9" s="19" customFormat="1" ht="14.1" customHeight="1">
      <c r="B3" s="91"/>
      <c r="C3" s="407" t="s">
        <v>193</v>
      </c>
      <c r="D3" s="407"/>
      <c r="E3" s="407"/>
      <c r="F3" s="407"/>
      <c r="G3" s="407"/>
      <c r="H3" s="91"/>
      <c r="I3" s="91"/>
    </row>
    <row r="4" spans="1:9" ht="14.1" customHeight="1">
      <c r="B4" s="91"/>
      <c r="C4" s="407" t="s">
        <v>132</v>
      </c>
      <c r="D4" s="407"/>
      <c r="E4" s="407"/>
      <c r="F4" s="407"/>
      <c r="G4" s="407"/>
      <c r="H4" s="91"/>
      <c r="I4" s="91"/>
    </row>
    <row r="5" spans="1:9" ht="14.1" customHeight="1">
      <c r="B5" s="91"/>
      <c r="C5" s="407" t="s">
        <v>215</v>
      </c>
      <c r="D5" s="407"/>
      <c r="E5" s="407"/>
      <c r="F5" s="407"/>
      <c r="G5" s="407"/>
      <c r="H5" s="91"/>
      <c r="I5" s="91"/>
    </row>
    <row r="6" spans="1:9" ht="14.1" customHeight="1">
      <c r="B6" s="91"/>
      <c r="C6" s="407" t="s">
        <v>133</v>
      </c>
      <c r="D6" s="407"/>
      <c r="E6" s="407"/>
      <c r="F6" s="407"/>
      <c r="G6" s="407"/>
      <c r="H6" s="91"/>
      <c r="I6" s="91"/>
    </row>
    <row r="7" spans="1:9" s="19" customFormat="1" ht="3" customHeight="1">
      <c r="A7" s="67"/>
      <c r="B7" s="24"/>
      <c r="C7" s="460"/>
      <c r="D7" s="460"/>
      <c r="E7" s="460"/>
      <c r="F7" s="460"/>
      <c r="G7" s="460"/>
      <c r="H7" s="460"/>
      <c r="I7" s="460"/>
    </row>
    <row r="8" spans="1:9" ht="20.100000000000001" customHeight="1">
      <c r="A8" s="67"/>
      <c r="B8" s="24" t="s">
        <v>4</v>
      </c>
      <c r="C8" s="395" t="s">
        <v>409</v>
      </c>
      <c r="D8" s="395"/>
      <c r="E8" s="395"/>
      <c r="F8" s="395"/>
      <c r="G8" s="395"/>
      <c r="H8" s="138"/>
      <c r="I8" s="138"/>
    </row>
    <row r="9" spans="1:9" ht="3" customHeight="1">
      <c r="A9" s="67"/>
      <c r="B9" s="67"/>
      <c r="C9" s="67" t="s">
        <v>134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393" t="s">
        <v>76</v>
      </c>
      <c r="C11" s="393"/>
      <c r="D11" s="140" t="s">
        <v>49</v>
      </c>
      <c r="E11" s="140" t="s">
        <v>135</v>
      </c>
      <c r="F11" s="140" t="s">
        <v>136</v>
      </c>
      <c r="G11" s="140" t="s">
        <v>137</v>
      </c>
      <c r="H11" s="140" t="s">
        <v>138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398" t="s">
        <v>58</v>
      </c>
      <c r="C14" s="398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61" t="s">
        <v>139</v>
      </c>
      <c r="C16" s="461"/>
      <c r="D16" s="150">
        <f>SUM(D17:D19)</f>
        <v>0</v>
      </c>
      <c r="E16" s="150">
        <f>SUM(E17:E19)</f>
        <v>0</v>
      </c>
      <c r="F16" s="150">
        <f>SUM(F17:F19)</f>
        <v>3697552.5</v>
      </c>
      <c r="G16" s="150">
        <f>SUM(G17:G19)</f>
        <v>0</v>
      </c>
      <c r="H16" s="150">
        <f>SUM(D16:G16)</f>
        <v>3697552.5</v>
      </c>
      <c r="I16" s="145"/>
    </row>
    <row r="17" spans="1:11" ht="12.75">
      <c r="A17" s="35"/>
      <c r="B17" s="396" t="s">
        <v>140</v>
      </c>
      <c r="C17" s="396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1" ht="12.75">
      <c r="A18" s="35"/>
      <c r="B18" s="396" t="s">
        <v>51</v>
      </c>
      <c r="C18" s="396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6" t="s">
        <v>141</v>
      </c>
      <c r="C19" s="396"/>
      <c r="D19" s="151">
        <v>0</v>
      </c>
      <c r="E19" s="151">
        <v>0</v>
      </c>
      <c r="F19" s="151">
        <v>3697552.5</v>
      </c>
      <c r="G19" s="151">
        <v>0</v>
      </c>
      <c r="H19" s="149">
        <f t="shared" si="0"/>
        <v>3697552.5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61" t="s">
        <v>142</v>
      </c>
      <c r="C21" s="461"/>
      <c r="D21" s="150">
        <f>SUM(D22:D25)</f>
        <v>0</v>
      </c>
      <c r="E21" s="150">
        <f>SUM(E22:E25)</f>
        <v>623521</v>
      </c>
      <c r="F21" s="150">
        <f>SUM(F22:F25)</f>
        <v>623521</v>
      </c>
      <c r="G21" s="150">
        <f>SUM(G22:G25)</f>
        <v>0</v>
      </c>
      <c r="H21" s="150">
        <f t="shared" si="0"/>
        <v>1247042</v>
      </c>
      <c r="I21" s="145"/>
    </row>
    <row r="22" spans="1:11" ht="12.75">
      <c r="A22" s="35"/>
      <c r="B22" s="396" t="s">
        <v>143</v>
      </c>
      <c r="C22" s="396"/>
      <c r="D22" s="151">
        <v>0</v>
      </c>
      <c r="E22" s="151">
        <v>0</v>
      </c>
      <c r="F22" s="151">
        <v>623521</v>
      </c>
      <c r="G22" s="151">
        <v>0</v>
      </c>
      <c r="H22" s="149">
        <f t="shared" si="0"/>
        <v>623521</v>
      </c>
      <c r="I22" s="145"/>
    </row>
    <row r="23" spans="1:11" ht="12.75">
      <c r="A23" s="35"/>
      <c r="B23" s="396" t="s">
        <v>55</v>
      </c>
      <c r="C23" s="396"/>
      <c r="D23" s="151">
        <v>0</v>
      </c>
      <c r="E23" s="151">
        <f>+ESF!J53</f>
        <v>623521</v>
      </c>
      <c r="F23" s="151">
        <v>0</v>
      </c>
      <c r="G23" s="151">
        <v>0</v>
      </c>
      <c r="H23" s="149">
        <f t="shared" si="0"/>
        <v>623521</v>
      </c>
      <c r="I23" s="145"/>
    </row>
    <row r="24" spans="1:11" ht="12.75">
      <c r="A24" s="35"/>
      <c r="B24" s="396" t="s">
        <v>144</v>
      </c>
      <c r="C24" s="396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6" t="s">
        <v>57</v>
      </c>
      <c r="C25" s="396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62" t="s">
        <v>199</v>
      </c>
      <c r="C27" s="462"/>
      <c r="D27" s="152">
        <v>0</v>
      </c>
      <c r="E27" s="152">
        <f>E14+E16+E21</f>
        <v>623521</v>
      </c>
      <c r="F27" s="152">
        <f>F14+F16+F21</f>
        <v>4321073.5</v>
      </c>
      <c r="G27" s="152">
        <f>G14+G16+G21</f>
        <v>0</v>
      </c>
      <c r="H27" s="152">
        <f>SUM(D27:G27)</f>
        <v>4944594.5</v>
      </c>
      <c r="I27" s="145"/>
      <c r="K27" s="261"/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61" t="s">
        <v>145</v>
      </c>
      <c r="C29" s="461"/>
      <c r="D29" s="150">
        <f>SUM(D30:D32)</f>
        <v>0</v>
      </c>
      <c r="E29" s="150">
        <f>SUM(E30:E32)</f>
        <v>0</v>
      </c>
      <c r="F29" s="150">
        <f>SUM(F30:F32)</f>
        <v>4250057</v>
      </c>
      <c r="G29" s="150">
        <f>SUM(G30:G32)</f>
        <v>0</v>
      </c>
      <c r="H29" s="150">
        <f>SUM(D29:G29)</f>
        <v>4250057</v>
      </c>
      <c r="I29" s="145"/>
    </row>
    <row r="30" spans="1:11" ht="12.75">
      <c r="A30" s="35"/>
      <c r="B30" s="396" t="s">
        <v>50</v>
      </c>
      <c r="C30" s="396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6" t="s">
        <v>51</v>
      </c>
      <c r="C31" s="396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6" t="s">
        <v>141</v>
      </c>
      <c r="C32" s="396"/>
      <c r="D32" s="151">
        <v>0</v>
      </c>
      <c r="E32" s="151">
        <v>0</v>
      </c>
      <c r="F32" s="151">
        <v>4250057</v>
      </c>
      <c r="G32" s="151">
        <v>0</v>
      </c>
      <c r="H32" s="149">
        <f>SUM(D32:G32)</f>
        <v>4250057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134</v>
      </c>
      <c r="B34" s="461" t="s">
        <v>142</v>
      </c>
      <c r="C34" s="461"/>
      <c r="D34" s="150">
        <f>SUM(D35:D38)</f>
        <v>0</v>
      </c>
      <c r="E34" s="150">
        <f>SUM(E35:E38)</f>
        <v>-2299838</v>
      </c>
      <c r="F34" s="150">
        <f>SUM(F35:F38)</f>
        <v>0</v>
      </c>
      <c r="G34" s="150">
        <f>SUM(G35:G38)</f>
        <v>0</v>
      </c>
      <c r="H34" s="150">
        <f>SUM(D34:G34)</f>
        <v>-2299838</v>
      </c>
      <c r="I34" s="145"/>
    </row>
    <row r="35" spans="1:11" ht="12.75">
      <c r="A35" s="35"/>
      <c r="B35" s="396" t="s">
        <v>143</v>
      </c>
      <c r="C35" s="396"/>
      <c r="D35" s="151">
        <v>0</v>
      </c>
      <c r="E35" s="151">
        <v>0</v>
      </c>
      <c r="F35" s="151">
        <v>0</v>
      </c>
      <c r="G35" s="151">
        <v>0</v>
      </c>
      <c r="H35" s="149">
        <f>SUM(D35:G35)</f>
        <v>0</v>
      </c>
      <c r="I35" s="145"/>
    </row>
    <row r="36" spans="1:11" ht="12.75">
      <c r="A36" s="35"/>
      <c r="B36" s="396" t="s">
        <v>55</v>
      </c>
      <c r="C36" s="396"/>
      <c r="D36" s="151">
        <v>0</v>
      </c>
      <c r="E36" s="151">
        <f>+ESF!I53-E23</f>
        <v>-2299838</v>
      </c>
      <c r="F36" s="151">
        <v>0</v>
      </c>
      <c r="G36" s="151">
        <v>0</v>
      </c>
      <c r="H36" s="149">
        <f>SUM(D36:G36)</f>
        <v>-2299838</v>
      </c>
      <c r="I36" s="145"/>
    </row>
    <row r="37" spans="1:11" ht="12.75">
      <c r="A37" s="35"/>
      <c r="B37" s="396" t="s">
        <v>144</v>
      </c>
      <c r="C37" s="396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1" ht="12.75">
      <c r="A38" s="35"/>
      <c r="B38" s="396" t="s">
        <v>57</v>
      </c>
      <c r="C38" s="396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63" t="s">
        <v>200</v>
      </c>
      <c r="C40" s="463"/>
      <c r="D40" s="154">
        <f>D27+D29+D34</f>
        <v>0</v>
      </c>
      <c r="E40" s="154">
        <f>E27+E29+E34</f>
        <v>-1676317</v>
      </c>
      <c r="F40" s="154">
        <f>F29+F34</f>
        <v>4250057</v>
      </c>
      <c r="G40" s="154">
        <f>G27+G29+G34</f>
        <v>0</v>
      </c>
      <c r="H40" s="154">
        <f>SUM(D40:G40)</f>
        <v>2573740</v>
      </c>
      <c r="I40" s="155"/>
      <c r="K40" s="261"/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403" t="s">
        <v>78</v>
      </c>
      <c r="C43" s="403"/>
      <c r="D43" s="403"/>
      <c r="E43" s="403"/>
      <c r="F43" s="403"/>
      <c r="G43" s="403"/>
      <c r="H43" s="403"/>
      <c r="I43" s="403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404"/>
      <c r="D45" s="404"/>
      <c r="E45" s="59"/>
      <c r="F45" s="19"/>
      <c r="G45" s="405"/>
      <c r="H45" s="405"/>
      <c r="I45" s="59"/>
      <c r="J45" s="59"/>
    </row>
    <row r="46" spans="1:11" ht="14.1" customHeight="1">
      <c r="A46" s="19"/>
      <c r="B46" s="64"/>
      <c r="C46" s="406" t="s">
        <v>413</v>
      </c>
      <c r="D46" s="406"/>
      <c r="E46" s="59"/>
      <c r="F46" s="59"/>
      <c r="G46" s="406" t="s">
        <v>411</v>
      </c>
      <c r="H46" s="406"/>
      <c r="I46" s="43"/>
      <c r="J46" s="59"/>
    </row>
    <row r="47" spans="1:11" ht="14.1" customHeight="1">
      <c r="A47" s="19"/>
      <c r="B47" s="65"/>
      <c r="C47" s="401" t="s">
        <v>415</v>
      </c>
      <c r="D47" s="401"/>
      <c r="E47" s="66"/>
      <c r="F47" s="66"/>
      <c r="G47" s="401" t="s">
        <v>412</v>
      </c>
      <c r="H47" s="401"/>
      <c r="I47" s="43"/>
      <c r="J47" s="59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E24" zoomScale="95" zoomScaleNormal="95" workbookViewId="0">
      <selection activeCell="J43" sqref="J43:N4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94" t="s">
        <v>193</v>
      </c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25"/>
      <c r="Q1" s="25"/>
    </row>
    <row r="2" spans="1:17" ht="15" customHeight="1">
      <c r="B2" s="25"/>
      <c r="C2" s="25"/>
      <c r="D2" s="25"/>
      <c r="E2" s="394" t="s">
        <v>175</v>
      </c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25"/>
      <c r="Q2" s="25"/>
    </row>
    <row r="3" spans="1:17" ht="15" customHeight="1">
      <c r="B3" s="25"/>
      <c r="C3" s="25"/>
      <c r="D3" s="25"/>
      <c r="E3" s="394" t="s">
        <v>195</v>
      </c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25"/>
      <c r="Q3" s="25"/>
    </row>
    <row r="4" spans="1:17" ht="16.5" customHeight="1">
      <c r="B4" s="25"/>
      <c r="C4" s="25"/>
      <c r="D4" s="25"/>
      <c r="E4" s="394" t="s">
        <v>1</v>
      </c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25"/>
      <c r="Q4" s="25"/>
    </row>
    <row r="5" spans="1:17" ht="3" customHeight="1">
      <c r="C5" s="26"/>
      <c r="D5" s="239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07" t="s">
        <v>4</v>
      </c>
      <c r="C6" s="407"/>
      <c r="D6" s="407"/>
      <c r="E6" s="395" t="s">
        <v>409</v>
      </c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138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64" t="s">
        <v>76</v>
      </c>
      <c r="C9" s="464"/>
      <c r="D9" s="464"/>
      <c r="E9" s="464"/>
      <c r="F9" s="117"/>
      <c r="G9" s="112">
        <v>2014</v>
      </c>
      <c r="H9" s="112">
        <v>2013</v>
      </c>
      <c r="I9" s="244"/>
      <c r="J9" s="464" t="s">
        <v>76</v>
      </c>
      <c r="K9" s="464"/>
      <c r="L9" s="464"/>
      <c r="M9" s="464"/>
      <c r="N9" s="117"/>
      <c r="O9" s="112">
        <v>2014</v>
      </c>
      <c r="P9" s="112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65" t="s">
        <v>176</v>
      </c>
      <c r="C12" s="465"/>
      <c r="D12" s="465"/>
      <c r="E12" s="465"/>
      <c r="F12" s="465"/>
      <c r="G12" s="246"/>
      <c r="H12" s="246"/>
      <c r="I12" s="38"/>
      <c r="J12" s="465" t="s">
        <v>177</v>
      </c>
      <c r="K12" s="465"/>
      <c r="L12" s="465"/>
      <c r="M12" s="465"/>
      <c r="N12" s="465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65" t="s">
        <v>67</v>
      </c>
      <c r="D14" s="465"/>
      <c r="E14" s="465"/>
      <c r="F14" s="465"/>
      <c r="G14" s="248">
        <f>SUM(G15:G25)</f>
        <v>14290667.609999999</v>
      </c>
      <c r="H14" s="248">
        <f>SUM(H15:H25)</f>
        <v>13419395</v>
      </c>
      <c r="I14" s="38"/>
      <c r="J14" s="38"/>
      <c r="K14" s="465" t="s">
        <v>67</v>
      </c>
      <c r="L14" s="465"/>
      <c r="M14" s="465"/>
      <c r="N14" s="465"/>
      <c r="O14" s="248">
        <f>SUM(O15:O17)</f>
        <v>1968141.2900000005</v>
      </c>
      <c r="P14" s="248">
        <f>SUM(P15:P17)</f>
        <v>0</v>
      </c>
      <c r="Q14" s="34"/>
    </row>
    <row r="15" spans="1:17" ht="15" customHeight="1">
      <c r="A15" s="35"/>
      <c r="B15" s="38"/>
      <c r="C15" s="36"/>
      <c r="D15" s="466" t="s">
        <v>85</v>
      </c>
      <c r="E15" s="466"/>
      <c r="F15" s="466"/>
      <c r="G15" s="249">
        <v>0</v>
      </c>
      <c r="H15" s="249">
        <v>0</v>
      </c>
      <c r="I15" s="38"/>
      <c r="J15" s="38"/>
      <c r="K15" s="19"/>
      <c r="L15" s="467" t="s">
        <v>33</v>
      </c>
      <c r="M15" s="467"/>
      <c r="N15" s="467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66" t="s">
        <v>206</v>
      </c>
      <c r="E16" s="466"/>
      <c r="F16" s="466"/>
      <c r="G16" s="249"/>
      <c r="H16" s="249"/>
      <c r="I16" s="38"/>
      <c r="J16" s="38"/>
      <c r="K16" s="19"/>
      <c r="L16" s="467" t="s">
        <v>35</v>
      </c>
      <c r="M16" s="467"/>
      <c r="N16" s="467"/>
      <c r="O16" s="249">
        <v>334386.19000000041</v>
      </c>
      <c r="P16" s="249">
        <v>0</v>
      </c>
      <c r="Q16" s="34"/>
    </row>
    <row r="17" spans="1:17" ht="15" customHeight="1">
      <c r="A17" s="35"/>
      <c r="B17" s="38"/>
      <c r="C17" s="250"/>
      <c r="D17" s="466" t="s">
        <v>178</v>
      </c>
      <c r="E17" s="466"/>
      <c r="F17" s="466"/>
      <c r="G17" s="249">
        <v>0</v>
      </c>
      <c r="H17" s="249">
        <v>0</v>
      </c>
      <c r="I17" s="38"/>
      <c r="J17" s="38"/>
      <c r="K17" s="246"/>
      <c r="L17" s="467" t="s">
        <v>210</v>
      </c>
      <c r="M17" s="467"/>
      <c r="N17" s="467"/>
      <c r="O17" s="249">
        <v>1633755.1</v>
      </c>
      <c r="P17" s="249">
        <v>0</v>
      </c>
      <c r="Q17" s="34"/>
    </row>
    <row r="18" spans="1:17" ht="15" customHeight="1">
      <c r="A18" s="35"/>
      <c r="B18" s="38"/>
      <c r="C18" s="250"/>
      <c r="D18" s="466" t="s">
        <v>91</v>
      </c>
      <c r="E18" s="466"/>
      <c r="F18" s="466"/>
      <c r="G18" s="249">
        <v>0</v>
      </c>
      <c r="H18" s="249">
        <v>0</v>
      </c>
      <c r="I18" s="38"/>
      <c r="J18" s="38"/>
      <c r="K18" s="246"/>
      <c r="Q18" s="34"/>
    </row>
    <row r="19" spans="1:17" ht="15" customHeight="1">
      <c r="A19" s="35"/>
      <c r="B19" s="38"/>
      <c r="C19" s="250"/>
      <c r="D19" s="466" t="s">
        <v>92</v>
      </c>
      <c r="E19" s="466"/>
      <c r="F19" s="466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0</v>
      </c>
      <c r="P19" s="248">
        <f>SUM(P20:P22)</f>
        <v>0</v>
      </c>
      <c r="Q19" s="34"/>
    </row>
    <row r="20" spans="1:17" ht="15" customHeight="1">
      <c r="A20" s="35"/>
      <c r="B20" s="38"/>
      <c r="C20" s="250"/>
      <c r="D20" s="466" t="s">
        <v>93</v>
      </c>
      <c r="E20" s="466"/>
      <c r="F20" s="466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0</v>
      </c>
      <c r="P20" s="249">
        <v>0</v>
      </c>
      <c r="Q20" s="34"/>
    </row>
    <row r="21" spans="1:17" ht="15" customHeight="1">
      <c r="A21" s="35"/>
      <c r="B21" s="38"/>
      <c r="C21" s="250"/>
      <c r="D21" s="466" t="s">
        <v>95</v>
      </c>
      <c r="E21" s="466"/>
      <c r="F21" s="466"/>
      <c r="G21" s="249">
        <v>0</v>
      </c>
      <c r="H21" s="249">
        <v>0</v>
      </c>
      <c r="I21" s="38"/>
      <c r="J21" s="38"/>
      <c r="K21" s="246"/>
      <c r="L21" s="467" t="s">
        <v>35</v>
      </c>
      <c r="M21" s="467"/>
      <c r="N21" s="467"/>
      <c r="O21" s="249">
        <v>0</v>
      </c>
      <c r="P21" s="249">
        <v>0</v>
      </c>
      <c r="Q21" s="34"/>
    </row>
    <row r="22" spans="1:17" ht="28.5" customHeight="1">
      <c r="A22" s="35"/>
      <c r="B22" s="38"/>
      <c r="C22" s="250"/>
      <c r="D22" s="466" t="s">
        <v>97</v>
      </c>
      <c r="E22" s="466"/>
      <c r="F22" s="466"/>
      <c r="G22" s="249">
        <v>0</v>
      </c>
      <c r="H22" s="249">
        <v>0</v>
      </c>
      <c r="I22" s="38"/>
      <c r="J22" s="38"/>
      <c r="K22" s="19"/>
      <c r="L22" s="467" t="s">
        <v>211</v>
      </c>
      <c r="M22" s="467"/>
      <c r="N22" s="467"/>
      <c r="O22" s="249">
        <v>0</v>
      </c>
      <c r="P22" s="249">
        <v>0</v>
      </c>
      <c r="Q22" s="34"/>
    </row>
    <row r="23" spans="1:17" ht="15" customHeight="1">
      <c r="A23" s="35"/>
      <c r="B23" s="38"/>
      <c r="C23" s="250"/>
      <c r="D23" s="466" t="s">
        <v>102</v>
      </c>
      <c r="E23" s="466"/>
      <c r="F23" s="466"/>
      <c r="G23" s="249">
        <v>0</v>
      </c>
      <c r="H23" s="249">
        <v>0</v>
      </c>
      <c r="I23" s="38"/>
      <c r="J23" s="38"/>
      <c r="K23" s="465" t="s">
        <v>179</v>
      </c>
      <c r="L23" s="465"/>
      <c r="M23" s="465"/>
      <c r="N23" s="465"/>
      <c r="O23" s="248">
        <f>O14-O19</f>
        <v>1968141.2900000005</v>
      </c>
      <c r="P23" s="248">
        <f>P14-P19</f>
        <v>0</v>
      </c>
      <c r="Q23" s="34"/>
    </row>
    <row r="24" spans="1:17" ht="15" customHeight="1">
      <c r="A24" s="35"/>
      <c r="B24" s="38"/>
      <c r="C24" s="250"/>
      <c r="D24" s="466" t="s">
        <v>207</v>
      </c>
      <c r="E24" s="466"/>
      <c r="F24" s="466"/>
      <c r="G24" s="249">
        <v>16508200</v>
      </c>
      <c r="H24" s="249">
        <v>13402811</v>
      </c>
      <c r="I24" s="38"/>
      <c r="J24" s="38"/>
      <c r="Q24" s="34"/>
    </row>
    <row r="25" spans="1:17" ht="15" customHeight="1">
      <c r="A25" s="35"/>
      <c r="B25" s="38"/>
      <c r="C25" s="250"/>
      <c r="D25" s="466" t="s">
        <v>208</v>
      </c>
      <c r="E25" s="466"/>
      <c r="F25" s="178"/>
      <c r="G25" s="249">
        <v>-2217532.39</v>
      </c>
      <c r="H25" s="249">
        <v>16584</v>
      </c>
      <c r="I25" s="38"/>
      <c r="J25" s="19"/>
      <c r="O25" s="392"/>
      <c r="Q25" s="34"/>
    </row>
    <row r="26" spans="1:17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65" t="s">
        <v>180</v>
      </c>
      <c r="K26" s="465"/>
      <c r="L26" s="465"/>
      <c r="M26" s="465"/>
      <c r="N26" s="465"/>
      <c r="O26" s="19"/>
      <c r="P26" s="19"/>
      <c r="Q26" s="34"/>
    </row>
    <row r="27" spans="1:17" ht="15" customHeight="1">
      <c r="A27" s="35"/>
      <c r="B27" s="38"/>
      <c r="C27" s="465" t="s">
        <v>68</v>
      </c>
      <c r="D27" s="465"/>
      <c r="E27" s="465"/>
      <c r="F27" s="465"/>
      <c r="G27" s="248">
        <f>SUM(G28:G46)</f>
        <v>14290667.609999999</v>
      </c>
      <c r="H27" s="248">
        <f>SUM(H28:H46)</f>
        <v>13419395</v>
      </c>
      <c r="I27" s="38"/>
      <c r="J27" s="38"/>
      <c r="K27" s="36"/>
      <c r="L27" s="38"/>
      <c r="M27" s="178"/>
      <c r="N27" s="178"/>
      <c r="O27" s="247"/>
      <c r="P27" s="247"/>
      <c r="Q27" s="34"/>
    </row>
    <row r="28" spans="1:17" ht="15" customHeight="1">
      <c r="A28" s="35"/>
      <c r="B28" s="38"/>
      <c r="C28" s="251"/>
      <c r="D28" s="466" t="s">
        <v>181</v>
      </c>
      <c r="E28" s="466"/>
      <c r="F28" s="466"/>
      <c r="G28" s="249">
        <v>13305644</v>
      </c>
      <c r="H28" s="249">
        <v>12108465</v>
      </c>
      <c r="I28" s="38"/>
      <c r="J28" s="38"/>
      <c r="K28" s="251" t="s">
        <v>67</v>
      </c>
      <c r="L28" s="251"/>
      <c r="M28" s="251"/>
      <c r="N28" s="251"/>
      <c r="O28" s="248">
        <f>O29+O32</f>
        <v>925808</v>
      </c>
      <c r="P28" s="248">
        <f>P29+P32</f>
        <v>0</v>
      </c>
      <c r="Q28" s="34"/>
    </row>
    <row r="29" spans="1:17" ht="15" customHeight="1">
      <c r="A29" s="35"/>
      <c r="B29" s="38"/>
      <c r="C29" s="251"/>
      <c r="D29" s="466" t="s">
        <v>88</v>
      </c>
      <c r="E29" s="466"/>
      <c r="F29" s="466"/>
      <c r="G29" s="249">
        <v>1019783.7</v>
      </c>
      <c r="H29" s="249">
        <v>357199</v>
      </c>
      <c r="I29" s="38"/>
      <c r="J29" s="19"/>
      <c r="K29" s="19"/>
      <c r="L29" s="250" t="s">
        <v>182</v>
      </c>
      <c r="M29" s="250"/>
      <c r="N29" s="250"/>
      <c r="O29" s="249">
        <f>SUM(O30:O31)</f>
        <v>925808</v>
      </c>
      <c r="P29" s="249">
        <f>SUM(P30:P31)</f>
        <v>0</v>
      </c>
      <c r="Q29" s="34"/>
    </row>
    <row r="30" spans="1:17" ht="15" customHeight="1">
      <c r="A30" s="35"/>
      <c r="B30" s="38"/>
      <c r="C30" s="251"/>
      <c r="D30" s="466" t="s">
        <v>90</v>
      </c>
      <c r="E30" s="466"/>
      <c r="F30" s="466"/>
      <c r="G30" s="249">
        <v>1712574.3</v>
      </c>
      <c r="H30" s="249">
        <v>910363</v>
      </c>
      <c r="I30" s="38"/>
      <c r="J30" s="38"/>
      <c r="K30" s="251"/>
      <c r="L30" s="250" t="s">
        <v>183</v>
      </c>
      <c r="M30" s="250"/>
      <c r="N30" s="250"/>
      <c r="O30" s="249">
        <v>925808</v>
      </c>
      <c r="P30" s="249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185</v>
      </c>
      <c r="M31" s="250"/>
      <c r="N31" s="250"/>
      <c r="O31" s="249">
        <v>0</v>
      </c>
      <c r="P31" s="249">
        <v>0</v>
      </c>
      <c r="Q31" s="34"/>
    </row>
    <row r="32" spans="1:17" ht="15" customHeight="1">
      <c r="A32" s="35"/>
      <c r="B32" s="38"/>
      <c r="C32" s="251"/>
      <c r="D32" s="466" t="s">
        <v>94</v>
      </c>
      <c r="E32" s="466"/>
      <c r="F32" s="466"/>
      <c r="G32" s="249">
        <v>0</v>
      </c>
      <c r="H32" s="249">
        <v>0</v>
      </c>
      <c r="I32" s="38"/>
      <c r="J32" s="38"/>
      <c r="K32" s="251"/>
      <c r="L32" s="467" t="s">
        <v>213</v>
      </c>
      <c r="M32" s="467"/>
      <c r="N32" s="467"/>
      <c r="O32" s="249">
        <v>0</v>
      </c>
      <c r="P32" s="249">
        <v>0</v>
      </c>
      <c r="Q32" s="34"/>
    </row>
    <row r="33" spans="1:17" ht="15" customHeight="1">
      <c r="A33" s="35"/>
      <c r="B33" s="38"/>
      <c r="C33" s="251"/>
      <c r="D33" s="466" t="s">
        <v>184</v>
      </c>
      <c r="E33" s="466"/>
      <c r="F33" s="466"/>
      <c r="G33" s="249">
        <v>0</v>
      </c>
      <c r="H33" s="249">
        <v>0</v>
      </c>
      <c r="I33" s="38"/>
      <c r="J33" s="38"/>
      <c r="K33" s="246"/>
      <c r="Q33" s="34"/>
    </row>
    <row r="34" spans="1:17" ht="15" customHeight="1">
      <c r="A34" s="35"/>
      <c r="B34" s="38"/>
      <c r="C34" s="251"/>
      <c r="D34" s="466" t="s">
        <v>186</v>
      </c>
      <c r="E34" s="466"/>
      <c r="F34" s="466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0</v>
      </c>
      <c r="P34" s="248">
        <f>P35+P38</f>
        <v>0</v>
      </c>
      <c r="Q34" s="34"/>
    </row>
    <row r="35" spans="1:17" ht="15" customHeight="1">
      <c r="A35" s="35"/>
      <c r="B35" s="38"/>
      <c r="C35" s="251"/>
      <c r="D35" s="466" t="s">
        <v>99</v>
      </c>
      <c r="E35" s="466"/>
      <c r="F35" s="466"/>
      <c r="G35" s="249">
        <v>0</v>
      </c>
      <c r="H35" s="249">
        <v>0</v>
      </c>
      <c r="I35" s="38"/>
      <c r="J35" s="38"/>
      <c r="K35" s="19"/>
      <c r="L35" s="250" t="s">
        <v>187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17" ht="15" customHeight="1">
      <c r="A36" s="35"/>
      <c r="B36" s="38"/>
      <c r="C36" s="251"/>
      <c r="D36" s="466" t="s">
        <v>101</v>
      </c>
      <c r="E36" s="466"/>
      <c r="F36" s="466"/>
      <c r="G36" s="249">
        <v>0</v>
      </c>
      <c r="H36" s="249">
        <v>0</v>
      </c>
      <c r="I36" s="38"/>
      <c r="J36" s="38"/>
      <c r="K36" s="251"/>
      <c r="L36" s="250" t="s">
        <v>183</v>
      </c>
      <c r="M36" s="250"/>
      <c r="N36" s="250"/>
      <c r="O36" s="249">
        <v>0</v>
      </c>
      <c r="P36" s="249">
        <v>0</v>
      </c>
      <c r="Q36" s="34"/>
    </row>
    <row r="37" spans="1:17" ht="15" customHeight="1">
      <c r="A37" s="35"/>
      <c r="B37" s="38"/>
      <c r="C37" s="251"/>
      <c r="D37" s="466" t="s">
        <v>103</v>
      </c>
      <c r="E37" s="466"/>
      <c r="F37" s="466"/>
      <c r="G37" s="249">
        <v>0</v>
      </c>
      <c r="H37" s="249">
        <v>0</v>
      </c>
      <c r="I37" s="38"/>
      <c r="J37" s="19"/>
      <c r="K37" s="251"/>
      <c r="L37" s="250" t="s">
        <v>185</v>
      </c>
      <c r="M37" s="250"/>
      <c r="N37" s="250"/>
      <c r="O37" s="249">
        <v>0</v>
      </c>
      <c r="P37" s="249">
        <v>0</v>
      </c>
      <c r="Q37" s="34"/>
    </row>
    <row r="38" spans="1:17" ht="15" customHeight="1">
      <c r="A38" s="35"/>
      <c r="B38" s="38"/>
      <c r="C38" s="251"/>
      <c r="D38" s="466" t="s">
        <v>104</v>
      </c>
      <c r="E38" s="466"/>
      <c r="F38" s="466"/>
      <c r="G38" s="249">
        <v>0</v>
      </c>
      <c r="H38" s="249">
        <v>0</v>
      </c>
      <c r="I38" s="38"/>
      <c r="J38" s="38"/>
      <c r="K38" s="251"/>
      <c r="L38" s="467" t="s">
        <v>212</v>
      </c>
      <c r="M38" s="467"/>
      <c r="N38" s="467"/>
      <c r="O38" s="249">
        <v>0</v>
      </c>
      <c r="P38" s="249">
        <v>0</v>
      </c>
      <c r="Q38" s="34"/>
    </row>
    <row r="39" spans="1:17" ht="15" customHeight="1">
      <c r="A39" s="35"/>
      <c r="B39" s="38"/>
      <c r="C39" s="251"/>
      <c r="D39" s="466" t="s">
        <v>105</v>
      </c>
      <c r="E39" s="466"/>
      <c r="F39" s="466"/>
      <c r="G39" s="249">
        <v>0</v>
      </c>
      <c r="H39" s="249">
        <v>0</v>
      </c>
      <c r="I39" s="38"/>
      <c r="J39" s="38"/>
      <c r="K39" s="246"/>
      <c r="Q39" s="34"/>
    </row>
    <row r="40" spans="1:17" ht="15" customHeight="1">
      <c r="A40" s="35"/>
      <c r="B40" s="38"/>
      <c r="C40" s="251"/>
      <c r="D40" s="466" t="s">
        <v>107</v>
      </c>
      <c r="E40" s="466"/>
      <c r="F40" s="466"/>
      <c r="G40" s="249">
        <v>0</v>
      </c>
      <c r="H40" s="249">
        <v>0</v>
      </c>
      <c r="I40" s="38"/>
      <c r="J40" s="38"/>
      <c r="K40" s="465" t="s">
        <v>189</v>
      </c>
      <c r="L40" s="465"/>
      <c r="M40" s="465"/>
      <c r="N40" s="465"/>
      <c r="O40" s="248">
        <f>O28-O34</f>
        <v>925808</v>
      </c>
      <c r="P40" s="248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17" ht="15" customHeight="1">
      <c r="A42" s="35"/>
      <c r="B42" s="38"/>
      <c r="C42" s="251"/>
      <c r="D42" s="466" t="s">
        <v>188</v>
      </c>
      <c r="E42" s="466"/>
      <c r="F42" s="466"/>
      <c r="G42" s="249">
        <v>0</v>
      </c>
      <c r="H42" s="249">
        <v>0</v>
      </c>
      <c r="I42" s="38"/>
      <c r="J42" s="38"/>
      <c r="Q42" s="34"/>
    </row>
    <row r="43" spans="1:17" ht="15" customHeight="1">
      <c r="A43" s="35"/>
      <c r="B43" s="38"/>
      <c r="C43" s="251"/>
      <c r="D43" s="466" t="s">
        <v>140</v>
      </c>
      <c r="E43" s="466"/>
      <c r="F43" s="466"/>
      <c r="G43" s="249">
        <v>0</v>
      </c>
      <c r="H43" s="249">
        <v>0</v>
      </c>
      <c r="I43" s="38"/>
      <c r="J43" s="468" t="s">
        <v>191</v>
      </c>
      <c r="K43" s="468"/>
      <c r="L43" s="468"/>
      <c r="M43" s="468"/>
      <c r="N43" s="468"/>
      <c r="O43" s="254">
        <f>G48+O23+O40</f>
        <v>2893949.2900000005</v>
      </c>
      <c r="P43" s="254">
        <f>H48+P23+P40</f>
        <v>0</v>
      </c>
      <c r="Q43" s="34"/>
    </row>
    <row r="44" spans="1:17" ht="15" customHeight="1">
      <c r="A44" s="35"/>
      <c r="B44" s="38"/>
      <c r="C44" s="251"/>
      <c r="D44" s="466" t="s">
        <v>114</v>
      </c>
      <c r="E44" s="466"/>
      <c r="F44" s="466"/>
      <c r="G44" s="249">
        <v>0</v>
      </c>
      <c r="H44" s="249">
        <v>0</v>
      </c>
      <c r="I44" s="38"/>
      <c r="Q44" s="34"/>
    </row>
    <row r="45" spans="1:17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7" ht="15" customHeight="1">
      <c r="A46" s="35"/>
      <c r="B46" s="38"/>
      <c r="C46" s="251"/>
      <c r="D46" s="466" t="s">
        <v>209</v>
      </c>
      <c r="E46" s="466"/>
      <c r="F46" s="466"/>
      <c r="G46" s="249">
        <v>-1747334.3900000001</v>
      </c>
      <c r="H46" s="249">
        <v>43368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6"/>
      <c r="H47" s="246"/>
      <c r="I47" s="38"/>
      <c r="J47" s="468" t="s">
        <v>201</v>
      </c>
      <c r="K47" s="468"/>
      <c r="L47" s="468"/>
      <c r="M47" s="468"/>
      <c r="N47" s="468"/>
      <c r="O47" s="254">
        <f>+P48</f>
        <v>0</v>
      </c>
      <c r="P47" s="254">
        <v>0</v>
      </c>
      <c r="Q47" s="34"/>
    </row>
    <row r="48" spans="1:17" s="256" customFormat="1" ht="12.75">
      <c r="A48" s="252"/>
      <c r="B48" s="253"/>
      <c r="C48" s="465" t="s">
        <v>190</v>
      </c>
      <c r="D48" s="465"/>
      <c r="E48" s="465"/>
      <c r="F48" s="465"/>
      <c r="G48" s="254">
        <f>G14-G27</f>
        <v>0</v>
      </c>
      <c r="H48" s="254">
        <f>H14-H27</f>
        <v>0</v>
      </c>
      <c r="I48" s="253"/>
      <c r="J48" s="468" t="s">
        <v>202</v>
      </c>
      <c r="K48" s="468"/>
      <c r="L48" s="468"/>
      <c r="M48" s="468"/>
      <c r="N48" s="468"/>
      <c r="O48" s="254">
        <f>+O47+O43-83817</f>
        <v>2810132.2900000005</v>
      </c>
      <c r="P48" s="254">
        <f>+P43+P47</f>
        <v>0</v>
      </c>
      <c r="Q48" s="255"/>
    </row>
    <row r="49" spans="1:17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O49" s="391"/>
      <c r="Q49" s="255"/>
    </row>
    <row r="50" spans="1:17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390"/>
      <c r="P50" s="48"/>
      <c r="Q50" s="51"/>
    </row>
    <row r="51" spans="1:17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/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/>
      <c r="P54" s="19"/>
      <c r="Q54" s="19"/>
    </row>
    <row r="55" spans="1:17" ht="29.25" customHeight="1">
      <c r="A55" s="19"/>
      <c r="B55" s="57"/>
      <c r="C55" s="58"/>
      <c r="D55" s="469"/>
      <c r="E55" s="469"/>
      <c r="F55" s="469"/>
      <c r="G55" s="469"/>
      <c r="H55" s="58"/>
      <c r="I55" s="59"/>
      <c r="J55" s="59"/>
      <c r="K55" s="19"/>
      <c r="L55" s="444"/>
      <c r="M55" s="444"/>
      <c r="N55" s="444"/>
      <c r="O55" s="444"/>
      <c r="P55" s="19"/>
      <c r="Q55" s="19"/>
    </row>
    <row r="56" spans="1:17" ht="14.1" customHeight="1">
      <c r="A56" s="19"/>
      <c r="B56" s="64"/>
      <c r="C56" s="19"/>
      <c r="D56" s="406" t="s">
        <v>413</v>
      </c>
      <c r="E56" s="406"/>
      <c r="F56" s="406"/>
      <c r="G56" s="406"/>
      <c r="H56" s="19"/>
      <c r="I56" s="43"/>
      <c r="J56" s="19"/>
      <c r="K56" s="21"/>
      <c r="L56" s="406" t="s">
        <v>411</v>
      </c>
      <c r="M56" s="406"/>
      <c r="N56" s="406"/>
      <c r="O56" s="406"/>
      <c r="P56" s="19"/>
      <c r="Q56" s="19"/>
    </row>
    <row r="57" spans="1:17" ht="14.1" customHeight="1">
      <c r="A57" s="19"/>
      <c r="B57" s="65"/>
      <c r="C57" s="19"/>
      <c r="D57" s="401" t="s">
        <v>415</v>
      </c>
      <c r="E57" s="401"/>
      <c r="F57" s="401"/>
      <c r="G57" s="401"/>
      <c r="H57" s="19"/>
      <c r="I57" s="43"/>
      <c r="J57" s="19"/>
      <c r="L57" s="401" t="s">
        <v>412</v>
      </c>
      <c r="M57" s="401"/>
      <c r="N57" s="401"/>
      <c r="O57" s="401"/>
      <c r="P57" s="19"/>
      <c r="Q57" s="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9" zoomScale="140" zoomScaleNormal="140" workbookViewId="0">
      <selection activeCell="D57" sqref="D57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482" t="s">
        <v>193</v>
      </c>
      <c r="C2" s="483"/>
      <c r="D2" s="483"/>
      <c r="E2" s="483"/>
      <c r="F2" s="483"/>
      <c r="G2" s="483"/>
      <c r="H2" s="483"/>
      <c r="I2" s="483"/>
      <c r="J2" s="484"/>
    </row>
    <row r="3" spans="1:10">
      <c r="B3" s="485" t="s">
        <v>409</v>
      </c>
      <c r="C3" s="486"/>
      <c r="D3" s="486"/>
      <c r="E3" s="486"/>
      <c r="F3" s="486"/>
      <c r="G3" s="486"/>
      <c r="H3" s="486"/>
      <c r="I3" s="486"/>
      <c r="J3" s="487"/>
    </row>
    <row r="4" spans="1:10">
      <c r="B4" s="485" t="s">
        <v>214</v>
      </c>
      <c r="C4" s="486"/>
      <c r="D4" s="486"/>
      <c r="E4" s="486"/>
      <c r="F4" s="486"/>
      <c r="G4" s="486"/>
      <c r="H4" s="486"/>
      <c r="I4" s="486"/>
      <c r="J4" s="487"/>
    </row>
    <row r="5" spans="1:10">
      <c r="B5" s="488" t="s">
        <v>215</v>
      </c>
      <c r="C5" s="489"/>
      <c r="D5" s="489"/>
      <c r="E5" s="489"/>
      <c r="F5" s="489"/>
      <c r="G5" s="489"/>
      <c r="H5" s="489"/>
      <c r="I5" s="489"/>
      <c r="J5" s="490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481" t="s">
        <v>216</v>
      </c>
      <c r="C7" s="481"/>
      <c r="D7" s="481"/>
      <c r="E7" s="481" t="s">
        <v>217</v>
      </c>
      <c r="F7" s="481"/>
      <c r="G7" s="481"/>
      <c r="H7" s="481"/>
      <c r="I7" s="481"/>
      <c r="J7" s="480" t="s">
        <v>218</v>
      </c>
    </row>
    <row r="8" spans="1:10" ht="22.5">
      <c r="A8" s="264"/>
      <c r="B8" s="481"/>
      <c r="C8" s="481"/>
      <c r="D8" s="481"/>
      <c r="E8" s="296" t="s">
        <v>219</v>
      </c>
      <c r="F8" s="297" t="s">
        <v>220</v>
      </c>
      <c r="G8" s="296" t="s">
        <v>221</v>
      </c>
      <c r="H8" s="296" t="s">
        <v>222</v>
      </c>
      <c r="I8" s="296" t="s">
        <v>223</v>
      </c>
      <c r="J8" s="480"/>
    </row>
    <row r="9" spans="1:10" ht="12" customHeight="1">
      <c r="A9" s="264"/>
      <c r="B9" s="481"/>
      <c r="C9" s="481"/>
      <c r="D9" s="481"/>
      <c r="E9" s="296" t="s">
        <v>224</v>
      </c>
      <c r="F9" s="296" t="s">
        <v>225</v>
      </c>
      <c r="G9" s="296" t="s">
        <v>226</v>
      </c>
      <c r="H9" s="296" t="s">
        <v>227</v>
      </c>
      <c r="I9" s="296" t="s">
        <v>228</v>
      </c>
      <c r="J9" s="296" t="s">
        <v>241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477" t="s">
        <v>85</v>
      </c>
      <c r="C11" s="471"/>
      <c r="D11" s="472"/>
      <c r="E11" s="287">
        <v>0</v>
      </c>
      <c r="F11" s="287">
        <v>0</v>
      </c>
      <c r="G11" s="287">
        <f>+E11+F11</f>
        <v>0</v>
      </c>
      <c r="H11" s="287">
        <v>0</v>
      </c>
      <c r="I11" s="287">
        <v>0</v>
      </c>
      <c r="J11" s="287">
        <f>+I11-E11</f>
        <v>0</v>
      </c>
    </row>
    <row r="12" spans="1:10" ht="12" customHeight="1">
      <c r="A12" s="267"/>
      <c r="B12" s="477" t="s">
        <v>206</v>
      </c>
      <c r="C12" s="471"/>
      <c r="D12" s="472"/>
      <c r="E12" s="287">
        <v>0</v>
      </c>
      <c r="F12" s="287">
        <v>0</v>
      </c>
      <c r="G12" s="287">
        <f t="shared" ref="G12:G24" si="0">+E12+F12</f>
        <v>0</v>
      </c>
      <c r="H12" s="287">
        <v>0</v>
      </c>
      <c r="I12" s="287">
        <v>0</v>
      </c>
      <c r="J12" s="287">
        <f t="shared" ref="J12:J24" si="1">+I12-E12</f>
        <v>0</v>
      </c>
    </row>
    <row r="13" spans="1:10" ht="12" customHeight="1">
      <c r="A13" s="267"/>
      <c r="B13" s="477" t="s">
        <v>89</v>
      </c>
      <c r="C13" s="471"/>
      <c r="D13" s="472"/>
      <c r="E13" s="287">
        <v>0</v>
      </c>
      <c r="F13" s="287">
        <v>0</v>
      </c>
      <c r="G13" s="287">
        <f t="shared" si="0"/>
        <v>0</v>
      </c>
      <c r="H13" s="287">
        <v>0</v>
      </c>
      <c r="I13" s="287">
        <v>0</v>
      </c>
      <c r="J13" s="287">
        <f t="shared" si="1"/>
        <v>0</v>
      </c>
    </row>
    <row r="14" spans="1:10" ht="12" customHeight="1">
      <c r="A14" s="267"/>
      <c r="B14" s="477" t="s">
        <v>91</v>
      </c>
      <c r="C14" s="471"/>
      <c r="D14" s="472"/>
      <c r="E14" s="287">
        <v>0</v>
      </c>
      <c r="F14" s="287">
        <v>0</v>
      </c>
      <c r="G14" s="287">
        <f t="shared" si="0"/>
        <v>0</v>
      </c>
      <c r="H14" s="287">
        <v>0</v>
      </c>
      <c r="I14" s="287">
        <v>0</v>
      </c>
      <c r="J14" s="287">
        <f t="shared" si="1"/>
        <v>0</v>
      </c>
    </row>
    <row r="15" spans="1:10" ht="12" customHeight="1">
      <c r="A15" s="267"/>
      <c r="B15" s="477" t="s">
        <v>229</v>
      </c>
      <c r="C15" s="471"/>
      <c r="D15" s="472"/>
      <c r="E15" s="287">
        <f>+E16+E17</f>
        <v>0</v>
      </c>
      <c r="F15" s="287">
        <f>+F16+F17</f>
        <v>0</v>
      </c>
      <c r="G15" s="287">
        <f>+G16+G17</f>
        <v>0</v>
      </c>
      <c r="H15" s="287">
        <f>+H16+H17</f>
        <v>0</v>
      </c>
      <c r="I15" s="287">
        <f>+I16+I17</f>
        <v>0</v>
      </c>
      <c r="J15" s="287">
        <f t="shared" si="1"/>
        <v>0</v>
      </c>
    </row>
    <row r="16" spans="1:10" ht="12" customHeight="1">
      <c r="A16" s="267"/>
      <c r="B16" s="274"/>
      <c r="C16" s="471" t="s">
        <v>230</v>
      </c>
      <c r="D16" s="472"/>
      <c r="E16" s="287">
        <v>0</v>
      </c>
      <c r="F16" s="287">
        <v>0</v>
      </c>
      <c r="G16" s="287">
        <f t="shared" si="0"/>
        <v>0</v>
      </c>
      <c r="H16" s="287">
        <v>0</v>
      </c>
      <c r="I16" s="287">
        <v>0</v>
      </c>
      <c r="J16" s="287">
        <f t="shared" si="1"/>
        <v>0</v>
      </c>
    </row>
    <row r="17" spans="1:10" ht="12" customHeight="1">
      <c r="A17" s="267"/>
      <c r="B17" s="274"/>
      <c r="C17" s="471" t="s">
        <v>231</v>
      </c>
      <c r="D17" s="472"/>
      <c r="E17" s="287">
        <v>0</v>
      </c>
      <c r="F17" s="287">
        <v>0</v>
      </c>
      <c r="G17" s="287">
        <f t="shared" si="0"/>
        <v>0</v>
      </c>
      <c r="H17" s="287">
        <v>0</v>
      </c>
      <c r="I17" s="287">
        <v>0</v>
      </c>
      <c r="J17" s="287">
        <f t="shared" si="1"/>
        <v>0</v>
      </c>
    </row>
    <row r="18" spans="1:10" ht="12" customHeight="1">
      <c r="A18" s="267"/>
      <c r="B18" s="477" t="s">
        <v>232</v>
      </c>
      <c r="C18" s="471"/>
      <c r="D18" s="472"/>
      <c r="E18" s="287">
        <f>+E19+E20</f>
        <v>0</v>
      </c>
      <c r="F18" s="287">
        <f>+F19+F20</f>
        <v>0</v>
      </c>
      <c r="G18" s="287">
        <f t="shared" si="0"/>
        <v>0</v>
      </c>
      <c r="H18" s="287">
        <f>+H19+H20</f>
        <v>0</v>
      </c>
      <c r="I18" s="287">
        <f>+I19+I20</f>
        <v>0</v>
      </c>
      <c r="J18" s="287">
        <f t="shared" si="1"/>
        <v>0</v>
      </c>
    </row>
    <row r="19" spans="1:10" ht="12" customHeight="1">
      <c r="A19" s="267"/>
      <c r="B19" s="274"/>
      <c r="C19" s="471" t="s">
        <v>230</v>
      </c>
      <c r="D19" s="472"/>
      <c r="E19" s="287">
        <v>0</v>
      </c>
      <c r="F19" s="287">
        <v>0</v>
      </c>
      <c r="G19" s="287">
        <f t="shared" si="0"/>
        <v>0</v>
      </c>
      <c r="H19" s="287">
        <v>0</v>
      </c>
      <c r="I19" s="287">
        <v>0</v>
      </c>
      <c r="J19" s="287">
        <f t="shared" si="1"/>
        <v>0</v>
      </c>
    </row>
    <row r="20" spans="1:10" ht="12" customHeight="1">
      <c r="A20" s="267"/>
      <c r="B20" s="274"/>
      <c r="C20" s="471" t="s">
        <v>231</v>
      </c>
      <c r="D20" s="472"/>
      <c r="E20" s="287">
        <v>0</v>
      </c>
      <c r="F20" s="287">
        <v>0</v>
      </c>
      <c r="G20" s="287">
        <f t="shared" si="0"/>
        <v>0</v>
      </c>
      <c r="H20" s="287">
        <v>0</v>
      </c>
      <c r="I20" s="287">
        <v>0</v>
      </c>
      <c r="J20" s="287">
        <f t="shared" si="1"/>
        <v>0</v>
      </c>
    </row>
    <row r="21" spans="1:10" ht="12" customHeight="1">
      <c r="A21" s="267"/>
      <c r="B21" s="477" t="s">
        <v>233</v>
      </c>
      <c r="C21" s="471"/>
      <c r="D21" s="472"/>
      <c r="E21" s="287">
        <v>0</v>
      </c>
      <c r="F21" s="287">
        <v>0</v>
      </c>
      <c r="G21" s="287">
        <f t="shared" si="0"/>
        <v>0</v>
      </c>
      <c r="H21" s="287">
        <v>0</v>
      </c>
      <c r="I21" s="287">
        <v>0</v>
      </c>
      <c r="J21" s="287">
        <f t="shared" si="1"/>
        <v>0</v>
      </c>
    </row>
    <row r="22" spans="1:10" ht="12" customHeight="1">
      <c r="A22" s="267"/>
      <c r="B22" s="477" t="s">
        <v>102</v>
      </c>
      <c r="C22" s="471"/>
      <c r="D22" s="472"/>
      <c r="E22" s="287">
        <v>0</v>
      </c>
      <c r="F22" s="287">
        <v>0</v>
      </c>
      <c r="G22" s="287">
        <f t="shared" si="0"/>
        <v>0</v>
      </c>
      <c r="H22" s="287">
        <v>0</v>
      </c>
      <c r="I22" s="287">
        <v>0</v>
      </c>
      <c r="J22" s="287">
        <f t="shared" si="1"/>
        <v>0</v>
      </c>
    </row>
    <row r="23" spans="1:10" ht="12" customHeight="1">
      <c r="A23" s="275"/>
      <c r="B23" s="477" t="s">
        <v>234</v>
      </c>
      <c r="C23" s="471"/>
      <c r="D23" s="472"/>
      <c r="E23" s="287">
        <v>12252000</v>
      </c>
      <c r="F23" s="287">
        <v>4372194</v>
      </c>
      <c r="G23" s="287">
        <f t="shared" si="0"/>
        <v>16624194</v>
      </c>
      <c r="H23" s="287">
        <v>16624194</v>
      </c>
      <c r="I23" s="287">
        <v>15687617</v>
      </c>
      <c r="J23" s="287">
        <f t="shared" si="1"/>
        <v>3435617</v>
      </c>
    </row>
    <row r="24" spans="1:10" ht="12" customHeight="1">
      <c r="A24" s="267"/>
      <c r="B24" s="477" t="s">
        <v>235</v>
      </c>
      <c r="C24" s="471"/>
      <c r="D24" s="472"/>
      <c r="E24" s="287">
        <v>0</v>
      </c>
      <c r="F24" s="287">
        <v>0</v>
      </c>
      <c r="G24" s="287">
        <f t="shared" si="0"/>
        <v>0</v>
      </c>
      <c r="H24" s="287">
        <v>0</v>
      </c>
      <c r="I24" s="287">
        <v>0</v>
      </c>
      <c r="J24" s="287">
        <f t="shared" si="1"/>
        <v>0</v>
      </c>
    </row>
    <row r="25" spans="1:10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0" ht="12" customHeight="1">
      <c r="A26" s="264"/>
      <c r="B26" s="281"/>
      <c r="C26" s="282"/>
      <c r="D26" s="283" t="s">
        <v>236</v>
      </c>
      <c r="E26" s="287">
        <f>SUM(E11+E12+E13+E14+E15+E18+E21+E22+E23+E24)</f>
        <v>12252000</v>
      </c>
      <c r="F26" s="287">
        <f>SUM(F11+F12+F13+F14+F15+F18+F21+F22+F23+F24)</f>
        <v>4372194</v>
      </c>
      <c r="G26" s="287">
        <f>SUM(G11+G12+G13+G14+G15+G18+G21+G22+G23+G24)</f>
        <v>16624194</v>
      </c>
      <c r="H26" s="287">
        <f>SUM(H11+H12+H13+H14+H15+H18+H21+H22+H23+H24)</f>
        <v>16624194</v>
      </c>
      <c r="I26" s="287">
        <f>SUM(I11+I12+I13+I14+I15+I18+I21+I22+I23+I24)</f>
        <v>15687617</v>
      </c>
      <c r="J26" s="478">
        <f>SUM(J11:J24)</f>
        <v>3435617</v>
      </c>
    </row>
    <row r="27" spans="1:10" ht="12" customHeight="1">
      <c r="A27" s="267"/>
      <c r="B27" s="284"/>
      <c r="C27" s="284"/>
      <c r="D27" s="284"/>
      <c r="E27" s="284"/>
      <c r="F27" s="284"/>
      <c r="G27" s="284"/>
      <c r="H27" s="475" t="s">
        <v>416</v>
      </c>
      <c r="I27" s="476"/>
      <c r="J27" s="479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480" t="s">
        <v>237</v>
      </c>
      <c r="C29" s="480"/>
      <c r="D29" s="480"/>
      <c r="E29" s="481" t="s">
        <v>217</v>
      </c>
      <c r="F29" s="481"/>
      <c r="G29" s="481"/>
      <c r="H29" s="481"/>
      <c r="I29" s="481"/>
      <c r="J29" s="480" t="s">
        <v>218</v>
      </c>
    </row>
    <row r="30" spans="1:10" ht="22.5">
      <c r="A30" s="264"/>
      <c r="B30" s="480"/>
      <c r="C30" s="480"/>
      <c r="D30" s="480"/>
      <c r="E30" s="296" t="s">
        <v>219</v>
      </c>
      <c r="F30" s="297" t="s">
        <v>220</v>
      </c>
      <c r="G30" s="296" t="s">
        <v>221</v>
      </c>
      <c r="H30" s="296" t="s">
        <v>222</v>
      </c>
      <c r="I30" s="296" t="s">
        <v>223</v>
      </c>
      <c r="J30" s="480"/>
    </row>
    <row r="31" spans="1:10" ht="12" customHeight="1">
      <c r="A31" s="264"/>
      <c r="B31" s="480"/>
      <c r="C31" s="480"/>
      <c r="D31" s="480"/>
      <c r="E31" s="296" t="s">
        <v>224</v>
      </c>
      <c r="F31" s="296" t="s">
        <v>225</v>
      </c>
      <c r="G31" s="296" t="s">
        <v>226</v>
      </c>
      <c r="H31" s="296" t="s">
        <v>227</v>
      </c>
      <c r="I31" s="296" t="s">
        <v>228</v>
      </c>
      <c r="J31" s="296" t="s">
        <v>241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238</v>
      </c>
      <c r="C33" s="286"/>
      <c r="D33" s="298"/>
      <c r="E33" s="302">
        <f>+E34+E35+E36+E37+E40+E43+E44</f>
        <v>0</v>
      </c>
      <c r="F33" s="302">
        <f t="shared" ref="F33:J33" si="2">+F34+F35+F36+F37+F40+F43+F44</f>
        <v>0</v>
      </c>
      <c r="G33" s="302">
        <f t="shared" si="2"/>
        <v>0</v>
      </c>
      <c r="H33" s="302">
        <f t="shared" si="2"/>
        <v>0</v>
      </c>
      <c r="I33" s="302">
        <f t="shared" si="2"/>
        <v>0</v>
      </c>
      <c r="J33" s="302">
        <f t="shared" si="2"/>
        <v>0</v>
      </c>
    </row>
    <row r="34" spans="1:10" ht="12" customHeight="1">
      <c r="A34" s="267"/>
      <c r="B34" s="274"/>
      <c r="C34" s="471" t="s">
        <v>85</v>
      </c>
      <c r="D34" s="472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7"/>
      <c r="B35" s="274"/>
      <c r="C35" s="471" t="s">
        <v>89</v>
      </c>
      <c r="D35" s="472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7"/>
      <c r="B36" s="274"/>
      <c r="C36" s="471" t="s">
        <v>91</v>
      </c>
      <c r="D36" s="472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287">
        <f t="shared" si="4"/>
        <v>0</v>
      </c>
    </row>
    <row r="37" spans="1:10" ht="12" customHeight="1">
      <c r="A37" s="267"/>
      <c r="B37" s="274"/>
      <c r="C37" s="471" t="s">
        <v>229</v>
      </c>
      <c r="D37" s="472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287">
        <f t="shared" si="4"/>
        <v>0</v>
      </c>
    </row>
    <row r="38" spans="1:10" ht="12" customHeight="1">
      <c r="A38" s="267"/>
      <c r="B38" s="274"/>
      <c r="C38" s="299"/>
      <c r="D38" s="288" t="s">
        <v>230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287">
        <f t="shared" si="4"/>
        <v>0</v>
      </c>
    </row>
    <row r="39" spans="1:10" ht="12" customHeight="1">
      <c r="A39" s="267"/>
      <c r="B39" s="274"/>
      <c r="C39" s="299"/>
      <c r="D39" s="288" t="s">
        <v>231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7"/>
      <c r="B40" s="274"/>
      <c r="C40" s="471" t="s">
        <v>232</v>
      </c>
      <c r="D40" s="472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7"/>
      <c r="B41" s="274"/>
      <c r="C41" s="299"/>
      <c r="D41" s="288" t="s">
        <v>230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7"/>
      <c r="B42" s="274"/>
      <c r="C42" s="299"/>
      <c r="D42" s="288" t="s">
        <v>231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7"/>
      <c r="B43" s="274"/>
      <c r="C43" s="471" t="s">
        <v>102</v>
      </c>
      <c r="D43" s="472"/>
      <c r="E43" s="287">
        <v>0</v>
      </c>
      <c r="F43" s="287">
        <v>0</v>
      </c>
      <c r="G43" s="287">
        <f t="shared" si="3"/>
        <v>0</v>
      </c>
      <c r="H43" s="287">
        <v>0</v>
      </c>
      <c r="I43" s="287">
        <v>0</v>
      </c>
      <c r="J43" s="287">
        <f t="shared" si="4"/>
        <v>0</v>
      </c>
    </row>
    <row r="44" spans="1:10" ht="12" customHeight="1">
      <c r="A44" s="267"/>
      <c r="B44" s="274"/>
      <c r="C44" s="471" t="s">
        <v>234</v>
      </c>
      <c r="D44" s="472"/>
      <c r="E44" s="287">
        <v>0</v>
      </c>
      <c r="F44" s="287">
        <v>0</v>
      </c>
      <c r="G44" s="287">
        <f t="shared" si="3"/>
        <v>0</v>
      </c>
      <c r="H44" s="287">
        <v>0</v>
      </c>
      <c r="I44" s="287">
        <v>0</v>
      </c>
      <c r="J44" s="287">
        <f t="shared" si="4"/>
        <v>0</v>
      </c>
    </row>
    <row r="45" spans="1:10" ht="12" customHeight="1">
      <c r="A45" s="267"/>
      <c r="B45" s="274"/>
      <c r="C45" s="299"/>
      <c r="D45" s="288"/>
      <c r="E45" s="287"/>
      <c r="F45" s="287"/>
      <c r="G45" s="273"/>
      <c r="H45" s="287"/>
      <c r="I45" s="287"/>
      <c r="J45" s="273"/>
    </row>
    <row r="46" spans="1:10" ht="12" customHeight="1">
      <c r="A46" s="267"/>
      <c r="B46" s="285" t="s">
        <v>239</v>
      </c>
      <c r="C46" s="286"/>
      <c r="D46" s="288"/>
      <c r="E46" s="302">
        <f>+E47+E48+E49</f>
        <v>12252000</v>
      </c>
      <c r="F46" s="302">
        <f>+F47+F48+F49</f>
        <v>4372194</v>
      </c>
      <c r="G46" s="302">
        <f>+G47+G48+G49</f>
        <v>16624194</v>
      </c>
      <c r="H46" s="302">
        <f>+H47+H48+H49</f>
        <v>16624194</v>
      </c>
      <c r="I46" s="302">
        <f>+I47+I48+I49</f>
        <v>15687617</v>
      </c>
      <c r="J46" s="302">
        <f t="shared" si="4"/>
        <v>3435617</v>
      </c>
    </row>
    <row r="47" spans="1:10" ht="12" customHeight="1">
      <c r="A47" s="267"/>
      <c r="B47" s="285"/>
      <c r="C47" s="471" t="s">
        <v>206</v>
      </c>
      <c r="D47" s="472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471" t="s">
        <v>233</v>
      </c>
      <c r="D48" s="472"/>
      <c r="E48" s="287">
        <v>0</v>
      </c>
      <c r="F48" s="287">
        <v>0</v>
      </c>
      <c r="G48" s="287">
        <f t="shared" si="3"/>
        <v>0</v>
      </c>
      <c r="H48" s="287">
        <v>0</v>
      </c>
      <c r="I48" s="287">
        <v>0</v>
      </c>
      <c r="J48" s="287">
        <f t="shared" si="4"/>
        <v>0</v>
      </c>
    </row>
    <row r="49" spans="1:11" ht="12" customHeight="1">
      <c r="A49" s="267"/>
      <c r="B49" s="274"/>
      <c r="C49" s="471" t="s">
        <v>234</v>
      </c>
      <c r="D49" s="472"/>
      <c r="E49" s="287">
        <v>12252000</v>
      </c>
      <c r="F49" s="287">
        <v>4372194</v>
      </c>
      <c r="G49" s="287">
        <f t="shared" si="3"/>
        <v>16624194</v>
      </c>
      <c r="H49" s="287">
        <v>16624194</v>
      </c>
      <c r="I49" s="287">
        <v>15687617</v>
      </c>
      <c r="J49" s="287">
        <f t="shared" si="4"/>
        <v>3435617</v>
      </c>
    </row>
    <row r="50" spans="1:11" s="292" customFormat="1" ht="12" customHeight="1">
      <c r="A50" s="264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1" ht="12" customHeight="1">
      <c r="A51" s="267"/>
      <c r="B51" s="285" t="s">
        <v>240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7"/>
      <c r="B52" s="274"/>
      <c r="C52" s="471" t="s">
        <v>235</v>
      </c>
      <c r="D52" s="472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1" ht="12" customHeight="1">
      <c r="A54" s="264"/>
      <c r="B54" s="281"/>
      <c r="C54" s="282"/>
      <c r="D54" s="294" t="s">
        <v>236</v>
      </c>
      <c r="E54" s="287">
        <f>+E34+E35+E36+E37+E40+E43+E44+E46+E51</f>
        <v>12252000</v>
      </c>
      <c r="F54" s="287">
        <f t="shared" ref="F54:I54" si="6">+F34+F35+F36+F37+F40+F43+F44+F46+F51</f>
        <v>4372194</v>
      </c>
      <c r="G54" s="287">
        <f t="shared" si="6"/>
        <v>16624194</v>
      </c>
      <c r="H54" s="287">
        <f t="shared" si="6"/>
        <v>16624194</v>
      </c>
      <c r="I54" s="287">
        <f t="shared" si="6"/>
        <v>15687617</v>
      </c>
      <c r="J54" s="473">
        <f>+J33+J46+J51</f>
        <v>3435617</v>
      </c>
    </row>
    <row r="55" spans="1:11">
      <c r="A55" s="267"/>
      <c r="B55" s="284"/>
      <c r="C55" s="284"/>
      <c r="D55" s="284"/>
      <c r="E55" s="284"/>
      <c r="F55" s="284"/>
      <c r="G55" s="284"/>
      <c r="H55" s="475" t="s">
        <v>416</v>
      </c>
      <c r="I55" s="476"/>
      <c r="J55" s="474"/>
    </row>
    <row r="56" spans="1:11">
      <c r="A56" s="267"/>
      <c r="B56" s="470"/>
      <c r="C56" s="470"/>
      <c r="D56" s="470"/>
      <c r="E56" s="470"/>
      <c r="F56" s="470"/>
      <c r="G56" s="470"/>
      <c r="H56" s="470"/>
      <c r="I56" s="470"/>
      <c r="J56" s="470"/>
    </row>
    <row r="57" spans="1:11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2015-03-11T19:42:01Z</cp:lastPrinted>
  <dcterms:created xsi:type="dcterms:W3CDTF">2014-01-27T16:27:43Z</dcterms:created>
  <dcterms:modified xsi:type="dcterms:W3CDTF">2015-09-01T23:39:46Z</dcterms:modified>
</cp:coreProperties>
</file>