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poder judicial\"/>
    </mc:Choice>
  </mc:AlternateContent>
  <bookViews>
    <workbookView xWindow="0" yWindow="0" windowWidth="20490" windowHeight="7755" tabRatio="750" firstSheet="2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15">CProg!$A:$AR</definedName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  <definedName name="_xlnm.Print_Titles" localSheetId="11">COG!$1:$9</definedName>
  </definedNames>
  <calcPr calcId="152511"/>
</workbook>
</file>

<file path=xl/calcChain.xml><?xml version="1.0" encoding="utf-8"?>
<calcChain xmlns="http://schemas.openxmlformats.org/spreadsheetml/2006/main">
  <c r="J12" i="5" l="1"/>
  <c r="I12" i="5"/>
  <c r="G27" i="10"/>
  <c r="C27" i="20" l="1"/>
  <c r="C31" i="20"/>
  <c r="E11" i="20"/>
  <c r="D11" i="20"/>
  <c r="C11" i="20"/>
  <c r="I35" i="19"/>
  <c r="H35" i="19"/>
  <c r="F35" i="19"/>
  <c r="E35" i="19"/>
  <c r="G35" i="19" s="1"/>
  <c r="I30" i="19"/>
  <c r="H30" i="19"/>
  <c r="F30" i="19"/>
  <c r="G30" i="19" s="1"/>
  <c r="E30" i="19"/>
  <c r="I27" i="19"/>
  <c r="H27" i="19"/>
  <c r="F27" i="19"/>
  <c r="E27" i="19"/>
  <c r="I23" i="19"/>
  <c r="H23" i="19"/>
  <c r="F23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7" i="19"/>
  <c r="G26" i="19"/>
  <c r="J26" i="19" s="1"/>
  <c r="G25" i="19"/>
  <c r="J25" i="19" s="1"/>
  <c r="G24" i="19"/>
  <c r="J24" i="19" s="1"/>
  <c r="G23" i="19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3" i="19"/>
  <c r="J13" i="19" s="1"/>
  <c r="G12" i="19"/>
  <c r="J12" i="19" s="1"/>
  <c r="I11" i="19"/>
  <c r="H11" i="19"/>
  <c r="F11" i="19"/>
  <c r="E11" i="19"/>
  <c r="C33" i="18"/>
  <c r="B33" i="18"/>
  <c r="C18" i="18"/>
  <c r="C35" i="18" s="1"/>
  <c r="B18" i="18"/>
  <c r="B35" i="18" s="1"/>
  <c r="F33" i="17"/>
  <c r="H31" i="17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D19" i="17"/>
  <c r="D33" i="17" s="1"/>
  <c r="I45" i="16"/>
  <c r="F46" i="16"/>
  <c r="I46" i="16" s="1"/>
  <c r="F45" i="16"/>
  <c r="F44" i="16"/>
  <c r="I44" i="16" s="1"/>
  <c r="F43" i="16"/>
  <c r="I43" i="16" s="1"/>
  <c r="H42" i="16"/>
  <c r="G42" i="16"/>
  <c r="E42" i="16"/>
  <c r="D42" i="16"/>
  <c r="I38" i="16"/>
  <c r="I37" i="16"/>
  <c r="I34" i="16"/>
  <c r="I33" i="16"/>
  <c r="F40" i="16"/>
  <c r="I40" i="16" s="1"/>
  <c r="F39" i="16"/>
  <c r="I39" i="16" s="1"/>
  <c r="F38" i="16"/>
  <c r="F37" i="16"/>
  <c r="F36" i="16"/>
  <c r="I36" i="16" s="1"/>
  <c r="F35" i="16"/>
  <c r="I35" i="16" s="1"/>
  <c r="F34" i="16"/>
  <c r="F33" i="16"/>
  <c r="F32" i="16"/>
  <c r="I32" i="16" s="1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I22" i="16" s="1"/>
  <c r="I20" i="16"/>
  <c r="I18" i="16"/>
  <c r="I16" i="16"/>
  <c r="F20" i="16"/>
  <c r="F19" i="16"/>
  <c r="I19" i="16" s="1"/>
  <c r="F18" i="16"/>
  <c r="F17" i="16"/>
  <c r="I17" i="16" s="1"/>
  <c r="F16" i="16"/>
  <c r="F15" i="16"/>
  <c r="I15" i="16" s="1"/>
  <c r="F14" i="16"/>
  <c r="I14" i="16" s="1"/>
  <c r="F13" i="16"/>
  <c r="I13" i="16" s="1"/>
  <c r="H12" i="16"/>
  <c r="G12" i="16"/>
  <c r="G48" i="16" s="1"/>
  <c r="E12" i="16"/>
  <c r="D12" i="16"/>
  <c r="D48" i="16" s="1"/>
  <c r="H74" i="15"/>
  <c r="G74" i="15"/>
  <c r="E74" i="15"/>
  <c r="D74" i="15"/>
  <c r="H70" i="15"/>
  <c r="G70" i="15"/>
  <c r="E70" i="15"/>
  <c r="D70" i="15"/>
  <c r="F70" i="15" s="1"/>
  <c r="H62" i="15"/>
  <c r="G62" i="15"/>
  <c r="E62" i="15"/>
  <c r="D62" i="15"/>
  <c r="F62" i="15" s="1"/>
  <c r="I62" i="15" s="1"/>
  <c r="H58" i="15"/>
  <c r="G58" i="15"/>
  <c r="E58" i="15"/>
  <c r="D58" i="15"/>
  <c r="F58" i="15" s="1"/>
  <c r="H48" i="15"/>
  <c r="G48" i="15"/>
  <c r="E48" i="15"/>
  <c r="D48" i="15"/>
  <c r="H38" i="15"/>
  <c r="G38" i="15"/>
  <c r="E38" i="15"/>
  <c r="D38" i="15"/>
  <c r="H28" i="15"/>
  <c r="G28" i="15"/>
  <c r="E28" i="15"/>
  <c r="D28" i="15"/>
  <c r="I60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I16" i="14"/>
  <c r="F16" i="14"/>
  <c r="F14" i="14"/>
  <c r="I14" i="14" s="1"/>
  <c r="F12" i="14"/>
  <c r="I12" i="14" s="1"/>
  <c r="H18" i="14"/>
  <c r="G18" i="14"/>
  <c r="E18" i="14"/>
  <c r="E21" i="14" s="1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G22" i="13"/>
  <c r="E22" i="13"/>
  <c r="D22" i="13"/>
  <c r="D21" i="14" s="1"/>
  <c r="J52" i="12"/>
  <c r="J51" i="12"/>
  <c r="J49" i="12"/>
  <c r="J48" i="12"/>
  <c r="J47" i="12"/>
  <c r="J44" i="12"/>
  <c r="J43" i="12"/>
  <c r="J42" i="12"/>
  <c r="J41" i="12"/>
  <c r="J40" i="12"/>
  <c r="J39" i="12"/>
  <c r="J38" i="12"/>
  <c r="J36" i="12"/>
  <c r="J35" i="12"/>
  <c r="J34" i="12"/>
  <c r="G52" i="12"/>
  <c r="G51" i="12" s="1"/>
  <c r="G49" i="12"/>
  <c r="G48" i="12"/>
  <c r="G47" i="12"/>
  <c r="G40" i="12"/>
  <c r="G35" i="12"/>
  <c r="G36" i="12"/>
  <c r="G38" i="12"/>
  <c r="G39" i="12"/>
  <c r="G41" i="12"/>
  <c r="G42" i="12"/>
  <c r="G43" i="12"/>
  <c r="G44" i="12"/>
  <c r="G34" i="12"/>
  <c r="I51" i="12"/>
  <c r="I46" i="12"/>
  <c r="E9" i="20" s="1"/>
  <c r="I40" i="12"/>
  <c r="I37" i="12"/>
  <c r="J37" i="12" s="1"/>
  <c r="H51" i="12"/>
  <c r="D27" i="20" s="1"/>
  <c r="D31" i="20" s="1"/>
  <c r="H46" i="12"/>
  <c r="D9" i="20" s="1"/>
  <c r="H40" i="12"/>
  <c r="H37" i="12"/>
  <c r="H33" i="12" s="1"/>
  <c r="D8" i="20" s="1"/>
  <c r="F51" i="12"/>
  <c r="F46" i="12"/>
  <c r="F40" i="12"/>
  <c r="F37" i="12"/>
  <c r="F54" i="12" s="1"/>
  <c r="E51" i="12"/>
  <c r="E46" i="12"/>
  <c r="C9" i="20" s="1"/>
  <c r="E40" i="12"/>
  <c r="E37" i="12"/>
  <c r="G37" i="12" s="1"/>
  <c r="G33" i="12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4" i="12"/>
  <c r="G13" i="12"/>
  <c r="G12" i="12"/>
  <c r="G11" i="12"/>
  <c r="I18" i="12"/>
  <c r="I15" i="12"/>
  <c r="H18" i="12"/>
  <c r="H15" i="12"/>
  <c r="F18" i="12"/>
  <c r="F15" i="12"/>
  <c r="E18" i="12"/>
  <c r="G18" i="12" s="1"/>
  <c r="E15" i="12"/>
  <c r="G14" i="19" l="1"/>
  <c r="J14" i="19" s="1"/>
  <c r="J33" i="12"/>
  <c r="J18" i="12"/>
  <c r="C7" i="20"/>
  <c r="C15" i="20" s="1"/>
  <c r="C19" i="20" s="1"/>
  <c r="C23" i="20" s="1"/>
  <c r="E33" i="12"/>
  <c r="C8" i="20" s="1"/>
  <c r="I33" i="12"/>
  <c r="E8" i="20" s="1"/>
  <c r="H26" i="12"/>
  <c r="G15" i="12"/>
  <c r="G26" i="12" s="1"/>
  <c r="G46" i="12"/>
  <c r="F33" i="12"/>
  <c r="H48" i="16"/>
  <c r="F42" i="16"/>
  <c r="I42" i="16" s="1"/>
  <c r="I48" i="16" s="1"/>
  <c r="I50" i="16" s="1"/>
  <c r="F41" i="19"/>
  <c r="I22" i="13"/>
  <c r="F26" i="12"/>
  <c r="I26" i="12"/>
  <c r="H54" i="12"/>
  <c r="E48" i="16"/>
  <c r="E50" i="16" s="1"/>
  <c r="I12" i="16"/>
  <c r="H19" i="17"/>
  <c r="H33" i="17" s="1"/>
  <c r="I41" i="19"/>
  <c r="E41" i="19"/>
  <c r="J35" i="19"/>
  <c r="H41" i="19"/>
  <c r="J23" i="19"/>
  <c r="G11" i="19"/>
  <c r="G50" i="16"/>
  <c r="F12" i="16"/>
  <c r="F48" i="15"/>
  <c r="I48" i="15" s="1"/>
  <c r="F38" i="15"/>
  <c r="I38" i="15" s="1"/>
  <c r="H82" i="15"/>
  <c r="G82" i="15"/>
  <c r="F28" i="15"/>
  <c r="I28" i="15" s="1"/>
  <c r="E82" i="15"/>
  <c r="E84" i="15" s="1"/>
  <c r="F18" i="15"/>
  <c r="I18" i="15" s="1"/>
  <c r="F10" i="15"/>
  <c r="I10" i="15" s="1"/>
  <c r="D82" i="15"/>
  <c r="D84" i="15" s="1"/>
  <c r="I54" i="12"/>
  <c r="E27" i="20" s="1"/>
  <c r="E31" i="20" s="1"/>
  <c r="E7" i="20"/>
  <c r="E15" i="20" s="1"/>
  <c r="E19" i="20" s="1"/>
  <c r="E23" i="20" s="1"/>
  <c r="D7" i="20"/>
  <c r="D15" i="20" s="1"/>
  <c r="D19" i="20" s="1"/>
  <c r="D23" i="20" s="1"/>
  <c r="E54" i="12"/>
  <c r="J46" i="12"/>
  <c r="J54" i="12" s="1"/>
  <c r="F18" i="14"/>
  <c r="I18" i="14"/>
  <c r="H50" i="16"/>
  <c r="H21" i="14"/>
  <c r="G21" i="14"/>
  <c r="F22" i="13"/>
  <c r="F21" i="14" s="1"/>
  <c r="I21" i="14"/>
  <c r="D50" i="16"/>
  <c r="J30" i="19"/>
  <c r="J27" i="19"/>
  <c r="F48" i="16"/>
  <c r="F50" i="16" s="1"/>
  <c r="F74" i="15"/>
  <c r="I70" i="15"/>
  <c r="I58" i="15"/>
  <c r="G54" i="12"/>
  <c r="J15" i="12"/>
  <c r="J26" i="12" s="1"/>
  <c r="E26" i="12"/>
  <c r="E23" i="7"/>
  <c r="E36" i="7" s="1"/>
  <c r="I29" i="2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D28" i="8"/>
  <c r="G28" i="8" s="1"/>
  <c r="H28" i="8" s="1"/>
  <c r="D24" i="8"/>
  <c r="D19" i="8"/>
  <c r="G19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P19" i="10"/>
  <c r="O19" i="10"/>
  <c r="P14" i="10"/>
  <c r="O14" i="10"/>
  <c r="H14" i="10"/>
  <c r="G14" i="10"/>
  <c r="I36" i="9"/>
  <c r="H36" i="9"/>
  <c r="I31" i="9"/>
  <c r="I42" i="9" s="1"/>
  <c r="H31" i="9"/>
  <c r="I22" i="9"/>
  <c r="H22" i="9"/>
  <c r="I17" i="9"/>
  <c r="I28" i="9" s="1"/>
  <c r="I46" i="9" s="1"/>
  <c r="H17" i="9"/>
  <c r="G29" i="8"/>
  <c r="H29" i="8" s="1"/>
  <c r="F26" i="8"/>
  <c r="E26" i="8"/>
  <c r="G24" i="8"/>
  <c r="H24" i="8" s="1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D29" i="7"/>
  <c r="H29" i="7" s="1"/>
  <c r="H25" i="7"/>
  <c r="H24" i="7"/>
  <c r="H23" i="7"/>
  <c r="G21" i="7"/>
  <c r="E21" i="7"/>
  <c r="D21" i="7"/>
  <c r="H19" i="7"/>
  <c r="H18" i="7"/>
  <c r="H17" i="7"/>
  <c r="G16" i="7"/>
  <c r="G27" i="7" s="1"/>
  <c r="G40" i="7" s="1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51" i="5"/>
  <c r="I51" i="5"/>
  <c r="E12" i="5"/>
  <c r="E33" i="5" s="1"/>
  <c r="J53" i="5" s="1"/>
  <c r="J52" i="1" s="1"/>
  <c r="F22" i="7" s="1"/>
  <c r="H22" i="7" s="1"/>
  <c r="D12" i="5"/>
  <c r="D18" i="2"/>
  <c r="E120" i="3" s="1"/>
  <c r="I18" i="2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I49" i="2"/>
  <c r="E163" i="3" s="1"/>
  <c r="I50" i="2"/>
  <c r="I41" i="2"/>
  <c r="I42" i="2"/>
  <c r="I40" i="2"/>
  <c r="E156" i="3" s="1"/>
  <c r="I30" i="2"/>
  <c r="I31" i="2"/>
  <c r="E150" i="3" s="1"/>
  <c r="I32" i="2"/>
  <c r="I33" i="2"/>
  <c r="E152" i="3" s="1"/>
  <c r="I34" i="2"/>
  <c r="J29" i="2"/>
  <c r="I19" i="2"/>
  <c r="I20" i="2"/>
  <c r="E141" i="3" s="1"/>
  <c r="I21" i="2"/>
  <c r="E142" i="3"/>
  <c r="I22" i="2"/>
  <c r="I23" i="2"/>
  <c r="J23" i="2" s="1"/>
  <c r="E194" i="3" s="1"/>
  <c r="I24" i="2"/>
  <c r="I25" i="2"/>
  <c r="E146" i="3" s="1"/>
  <c r="J21" i="2"/>
  <c r="E192" i="3" s="1"/>
  <c r="J48" i="2"/>
  <c r="E212" i="3" s="1"/>
  <c r="E162" i="3"/>
  <c r="J30" i="2"/>
  <c r="E199" i="3"/>
  <c r="E149" i="3"/>
  <c r="J24" i="2"/>
  <c r="E195" i="3" s="1"/>
  <c r="E145" i="3"/>
  <c r="J22" i="2"/>
  <c r="E193" i="3" s="1"/>
  <c r="E143" i="3"/>
  <c r="J40" i="2"/>
  <c r="J38" i="2" s="1"/>
  <c r="E205" i="3" s="1"/>
  <c r="J50" i="2"/>
  <c r="E214" i="3"/>
  <c r="E164" i="3"/>
  <c r="J32" i="2"/>
  <c r="E201" i="3" s="1"/>
  <c r="E151" i="3"/>
  <c r="J25" i="2"/>
  <c r="E196" i="3" s="1"/>
  <c r="J19" i="2"/>
  <c r="E190" i="3" s="1"/>
  <c r="E140" i="3"/>
  <c r="J42" i="2"/>
  <c r="E208" i="3" s="1"/>
  <c r="E158" i="3"/>
  <c r="J54" i="2"/>
  <c r="J52" i="2" s="1"/>
  <c r="E215" i="3" s="1"/>
  <c r="J34" i="2"/>
  <c r="E203" i="3" s="1"/>
  <c r="E153" i="3"/>
  <c r="E148" i="3"/>
  <c r="J41" i="2"/>
  <c r="E207" i="3" s="1"/>
  <c r="E157" i="3"/>
  <c r="J55" i="2"/>
  <c r="E217" i="3" s="1"/>
  <c r="E167" i="3"/>
  <c r="D29" i="2"/>
  <c r="E29" i="2" s="1"/>
  <c r="E179" i="3" s="1"/>
  <c r="D30" i="2"/>
  <c r="E30" i="2" s="1"/>
  <c r="E180" i="3" s="1"/>
  <c r="D31" i="2"/>
  <c r="E131" i="3" s="1"/>
  <c r="D32" i="2"/>
  <c r="E32" i="2" s="1"/>
  <c r="E182" i="3" s="1"/>
  <c r="D33" i="2"/>
  <c r="E133" i="3" s="1"/>
  <c r="D34" i="2"/>
  <c r="E134" i="3" s="1"/>
  <c r="D35" i="2"/>
  <c r="D36" i="2"/>
  <c r="D28" i="2"/>
  <c r="D19" i="2"/>
  <c r="E121" i="3" s="1"/>
  <c r="D20" i="2"/>
  <c r="E122" i="3" s="1"/>
  <c r="D21" i="2"/>
  <c r="D22" i="2"/>
  <c r="E124" i="3" s="1"/>
  <c r="D23" i="2"/>
  <c r="E23" i="2" s="1"/>
  <c r="E175" i="3" s="1"/>
  <c r="D24" i="2"/>
  <c r="E21" i="2"/>
  <c r="E173" i="3"/>
  <c r="E123" i="3"/>
  <c r="E28" i="2"/>
  <c r="E178" i="3"/>
  <c r="E128" i="3"/>
  <c r="E24" i="2"/>
  <c r="E176" i="3" s="1"/>
  <c r="E126" i="3"/>
  <c r="E35" i="2"/>
  <c r="E185" i="3" s="1"/>
  <c r="E135" i="3"/>
  <c r="E129" i="3"/>
  <c r="E34" i="2"/>
  <c r="E184" i="3" s="1"/>
  <c r="E36" i="2"/>
  <c r="E186" i="3" s="1"/>
  <c r="E136" i="3"/>
  <c r="I52" i="2"/>
  <c r="E165" i="3" s="1"/>
  <c r="J58" i="1"/>
  <c r="E105" i="3"/>
  <c r="I58" i="1"/>
  <c r="E53" i="3"/>
  <c r="J44" i="1"/>
  <c r="E95" i="3"/>
  <c r="I44" i="1"/>
  <c r="E43" i="3" s="1"/>
  <c r="E41" i="1"/>
  <c r="D41" i="1"/>
  <c r="E24" i="3" s="1"/>
  <c r="J38" i="1"/>
  <c r="E93" i="3"/>
  <c r="I38" i="1"/>
  <c r="J27" i="1"/>
  <c r="E86" i="3" s="1"/>
  <c r="I27" i="1"/>
  <c r="E34" i="3" s="1"/>
  <c r="E26" i="1"/>
  <c r="E66" i="3" s="1"/>
  <c r="D26" i="1"/>
  <c r="E14" i="3" s="1"/>
  <c r="E125" i="3" l="1"/>
  <c r="E19" i="2"/>
  <c r="E171" i="3" s="1"/>
  <c r="E216" i="3"/>
  <c r="J20" i="2"/>
  <c r="E191" i="3" s="1"/>
  <c r="E206" i="3"/>
  <c r="J33" i="2"/>
  <c r="E202" i="3" s="1"/>
  <c r="J49" i="2"/>
  <c r="E213" i="3" s="1"/>
  <c r="I16" i="2"/>
  <c r="E138" i="3" s="1"/>
  <c r="I38" i="2"/>
  <c r="E155" i="3" s="1"/>
  <c r="E130" i="3"/>
  <c r="E139" i="3"/>
  <c r="H16" i="7"/>
  <c r="E27" i="7"/>
  <c r="K35" i="8"/>
  <c r="E144" i="3"/>
  <c r="D33" i="5"/>
  <c r="D27" i="7"/>
  <c r="D40" i="7" s="1"/>
  <c r="H28" i="9"/>
  <c r="H42" i="9"/>
  <c r="H46" i="9" s="1"/>
  <c r="G41" i="19"/>
  <c r="J11" i="19"/>
  <c r="J41" i="19" s="1"/>
  <c r="E132" i="3"/>
  <c r="K29" i="8"/>
  <c r="E20" i="2"/>
  <c r="E172" i="3" s="1"/>
  <c r="H36" i="7"/>
  <c r="E34" i="7"/>
  <c r="K20" i="8"/>
  <c r="J18" i="2"/>
  <c r="J16" i="2" s="1"/>
  <c r="E188" i="3" s="1"/>
  <c r="I74" i="15"/>
  <c r="I82" i="15" s="1"/>
  <c r="F82" i="15"/>
  <c r="F84" i="15" s="1"/>
  <c r="P23" i="10"/>
  <c r="O23" i="10"/>
  <c r="H19" i="8"/>
  <c r="K19" i="8"/>
  <c r="K23" i="8"/>
  <c r="H23" i="8"/>
  <c r="K31" i="8"/>
  <c r="K24" i="8"/>
  <c r="K34" i="8"/>
  <c r="K21" i="8"/>
  <c r="K30" i="8"/>
  <c r="K36" i="8"/>
  <c r="F21" i="7"/>
  <c r="H21" i="7" s="1"/>
  <c r="O40" i="10"/>
  <c r="G48" i="10"/>
  <c r="H48" i="10"/>
  <c r="E40" i="7"/>
  <c r="I40" i="1"/>
  <c r="E43" i="1"/>
  <c r="E77" i="3" s="1"/>
  <c r="J40" i="1"/>
  <c r="E94" i="3" s="1"/>
  <c r="E189" i="3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E100" i="3"/>
  <c r="J50" i="1"/>
  <c r="I53" i="5"/>
  <c r="I52" i="1" s="1"/>
  <c r="F35" i="7" s="1"/>
  <c r="H35" i="7" s="1"/>
  <c r="F34" i="7" l="1"/>
  <c r="F40" i="7" s="1"/>
  <c r="G16" i="8"/>
  <c r="G14" i="8" s="1"/>
  <c r="D14" i="8"/>
  <c r="O43" i="10"/>
  <c r="F27" i="7"/>
  <c r="H27" i="7" s="1"/>
  <c r="P43" i="10"/>
  <c r="P48" i="10" s="1"/>
  <c r="O47" i="10" s="1"/>
  <c r="H40" i="7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J63" i="1"/>
  <c r="E99" i="3"/>
  <c r="I50" i="1"/>
  <c r="E48" i="3"/>
  <c r="I46" i="2"/>
  <c r="H16" i="8"/>
  <c r="H14" i="8" s="1"/>
  <c r="H34" i="7" l="1"/>
  <c r="O48" i="10"/>
  <c r="E197" i="3"/>
  <c r="E169" i="3"/>
  <c r="E14" i="2"/>
  <c r="E168" i="3" s="1"/>
  <c r="J65" i="1"/>
  <c r="E108" i="3"/>
  <c r="E160" i="3"/>
  <c r="I44" i="2"/>
  <c r="J46" i="2"/>
  <c r="E47" i="3"/>
  <c r="I63" i="1"/>
  <c r="E109" i="3" l="1"/>
  <c r="E210" i="3"/>
  <c r="J44" i="2"/>
  <c r="E159" i="3"/>
  <c r="I36" i="2"/>
  <c r="E154" i="3" s="1"/>
  <c r="E56" i="3"/>
  <c r="I65" i="1"/>
  <c r="E57" i="3" l="1"/>
  <c r="J36" i="2"/>
  <c r="E204" i="3" s="1"/>
  <c r="E209" i="3"/>
</calcChain>
</file>

<file path=xl/sharedStrings.xml><?xml version="1.0" encoding="utf-8"?>
<sst xmlns="http://schemas.openxmlformats.org/spreadsheetml/2006/main" count="992" uniqueCount="418">
  <si>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</si>
  <si>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</si>
  <si>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</si>
  <si>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</si>
  <si>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</si>
  <si>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</si>
  <si>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</si>
  <si>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</si>
  <si>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</si>
  <si>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</si>
  <si>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</si>
  <si>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</si>
  <si>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</si>
  <si>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</si>
  <si>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</si>
  <si>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</si>
  <si>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</si>
  <si>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</si>
  <si>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</si>
  <si>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</si>
  <si>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</si>
  <si>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</si>
  <si>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</si>
  <si>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</si>
  <si>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</si>
  <si>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</si>
  <si>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</si>
  <si>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</si>
  <si>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</si>
  <si>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</si>
  <si>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</si>
  <si>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</si>
  <si>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</si>
  <si>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</si>
  <si>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</si>
  <si>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</si>
  <si>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</si>
  <si>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</si>
  <si>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</si>
  <si>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</si>
  <si>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</si>
  <si>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</si>
  <si>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</si>
  <si>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</si>
  <si>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</si>
  <si>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</si>
  <si>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</si>
  <si>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</si>
  <si>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</si>
  <si>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</si>
  <si>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</si>
  <si>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</si>
  <si>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</si>
  <si>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</si>
  <si>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</si>
  <si>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</si>
  <si>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</si>
  <si>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</si>
  <si>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</si>
  <si>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</si>
  <si>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</si>
  <si>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</si>
  <si>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</si>
  <si>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</si>
  <si>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</si>
  <si>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</si>
  <si>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</si>
  <si>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</si>
  <si>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</si>
  <si>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</si>
  <si>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</si>
  <si>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</si>
  <si>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</si>
  <si>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</si>
  <si>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</si>
  <si>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</si>
  <si>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</si>
  <si>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</si>
  <si>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</si>
  <si>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</si>
  <si>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</si>
  <si>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</si>
  <si>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</si>
  <si>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</si>
  <si>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</si>
  <si>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</si>
  <si>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</si>
  <si>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</si>
  <si>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</si>
  <si>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</si>
  <si>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</si>
  <si>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</si>
  <si>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</si>
  <si>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</si>
  <si>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</si>
  <si>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</si>
  <si>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</si>
  <si>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</si>
  <si>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</si>
  <si>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</si>
  <si>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</si>
  <si>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</si>
  <si>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</si>
  <si>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</si>
  <si>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</si>
  <si>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</si>
  <si>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</si>
  <si>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</si>
  <si>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</si>
  <si>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</si>
  <si>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</si>
  <si>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</si>
  <si>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</si>
  <si>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</si>
  <si>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</si>
  <si>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</si>
  <si>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</si>
  <si>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</si>
  <si>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</si>
  <si>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</si>
  <si>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</si>
  <si>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</si>
  <si>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</si>
  <si>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</si>
  <si>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</si>
  <si>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</si>
  <si>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</si>
  <si>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</si>
  <si>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</si>
  <si>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</si>
  <si>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</si>
  <si>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</si>
  <si>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</si>
  <si>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</si>
  <si>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</si>
  <si>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</si>
  <si>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</si>
  <si>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</si>
  <si>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</si>
  <si>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</si>
  <si>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</si>
  <si>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</si>
  <si>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</si>
  <si>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</si>
  <si>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</si>
  <si>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</si>
  <si>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</si>
  <si>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</si>
  <si>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</si>
  <si>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</si>
  <si>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</si>
  <si>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</si>
  <si>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</si>
  <si>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</si>
  <si>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</si>
  <si>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</si>
  <si>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</si>
  <si>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</si>
  <si>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</si>
  <si>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</si>
  <si>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</si>
  <si>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</si>
  <si>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</si>
  <si>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</si>
  <si>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</si>
  <si>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</si>
  <si>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</si>
  <si>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</si>
  <si>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</si>
  <si>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</si>
  <si>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</si>
  <si>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</si>
  <si>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</si>
  <si>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</si>
  <si>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</si>
  <si>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</si>
  <si>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</si>
  <si>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</si>
  <si>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</si>
  <si>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</si>
  <si>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</si>
  <si>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</si>
  <si>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</si>
  <si>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</si>
  <si>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</si>
  <si>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</si>
  <si>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</si>
  <si>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</si>
  <si>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</si>
  <si>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</si>
  <si>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</si>
  <si>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</si>
  <si>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</si>
  <si>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</si>
  <si>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</si>
  <si>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</si>
  <si>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</si>
  <si>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</si>
  <si>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</si>
  <si>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</si>
  <si>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</si>
  <si>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</si>
  <si>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</si>
  <si>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</si>
  <si>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</si>
  <si>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</si>
  <si>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</si>
  <si>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</si>
  <si>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</si>
  <si>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</si>
  <si>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</si>
  <si>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</si>
  <si>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</si>
  <si>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</si>
  <si>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</si>
  <si>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</si>
  <si>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</si>
  <si>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</si>
  <si>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</si>
  <si>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</si>
  <si>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</si>
  <si>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</si>
  <si>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</si>
  <si>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</si>
  <si>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</si>
  <si>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</si>
  <si>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</si>
  <si>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</si>
  <si>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</si>
  <si>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</si>
  <si>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</si>
  <si>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</si>
  <si>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</si>
  <si>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</si>
  <si>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</si>
  <si>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</si>
  <si>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</si>
  <si>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</si>
  <si>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</si>
  <si>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</si>
  <si>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</si>
  <si>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</si>
  <si>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</si>
  <si>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</si>
  <si>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</si>
  <si>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</si>
  <si>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</si>
  <si>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</si>
  <si>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</si>
  <si>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</si>
  <si>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</si>
  <si>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</si>
  <si>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</si>
  <si>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</si>
  <si>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</si>
  <si>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</si>
  <si>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</si>
  <si>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</si>
  <si>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</si>
  <si>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</si>
  <si>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</si>
  <si>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</si>
  <si>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</si>
  <si>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</si>
  <si>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</si>
  <si>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</si>
  <si>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</si>
  <si>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</si>
  <si>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</si>
  <si>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</si>
  <si>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</si>
  <si>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</si>
  <si>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</si>
  <si>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</si>
  <si>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</si>
  <si>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</si>
  <si>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</si>
  <si>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</si>
  <si>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</si>
  <si>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</si>
  <si>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</si>
  <si>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</si>
  <si>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</si>
  <si>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</si>
  <si>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</si>
  <si>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</si>
  <si>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</si>
  <si>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</si>
  <si>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</si>
  <si>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</si>
  <si>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</si>
  <si>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</si>
  <si>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</si>
  <si>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</si>
  <si>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</si>
  <si>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</si>
  <si>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</si>
  <si>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</si>
  <si>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</si>
  <si>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</si>
  <si>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</si>
  <si>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</si>
  <si>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</si>
  <si>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</si>
  <si>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</si>
  <si>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</si>
  <si>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</si>
  <si>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</si>
  <si>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</si>
  <si>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</si>
  <si>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</si>
  <si>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</si>
  <si>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</si>
  <si>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</si>
  <si>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</si>
  <si>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</si>
  <si>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</si>
  <si>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</si>
  <si>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</si>
  <si>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</si>
  <si>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</si>
  <si>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</si>
  <si>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</si>
  <si>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</si>
  <si>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</si>
  <si>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</si>
  <si>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</si>
  <si>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</si>
  <si>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</si>
  <si>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</si>
  <si>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</si>
  <si>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</si>
  <si>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</si>
  <si>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</si>
  <si>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</si>
  <si>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</si>
  <si>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</si>
  <si>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</si>
  <si>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</si>
  <si>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</si>
  <si>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</si>
  <si>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</si>
  <si>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</si>
  <si>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</si>
  <si>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</si>
  <si>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</si>
  <si>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</si>
  <si>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</si>
  <si>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</si>
  <si>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</si>
  <si>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</si>
  <si>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</si>
  <si>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</si>
  <si>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</si>
  <si>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</si>
  <si>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</si>
  <si>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</si>
  <si>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</si>
  <si>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</si>
  <si>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</si>
  <si>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</si>
  <si>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</si>
  <si>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</si>
  <si>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</si>
  <si>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</si>
  <si>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</si>
  <si>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</si>
  <si>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</si>
  <si>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</si>
  <si>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</si>
  <si>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</si>
  <si>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</si>
  <si>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</si>
  <si>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</si>
  <si>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</si>
  <si>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</si>
  <si>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</si>
  <si>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</si>
  <si>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</si>
  <si>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</si>
  <si>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</si>
  <si>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</si>
  <si>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</si>
  <si>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</si>
  <si>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</si>
  <si>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</si>
  <si>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</si>
  <si>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</si>
  <si>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</si>
  <si>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</si>
  <si>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</si>
  <si>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</si>
  <si>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</si>
  <si>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</si>
  <si>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</si>
  <si>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</si>
  <si>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</si>
  <si>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</si>
  <si>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</si>
  <si>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</si>
  <si>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</si>
  <si>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</si>
  <si>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</si>
  <si>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</si>
  <si>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</si>
  <si>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</si>
  <si>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</si>
  <si>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</si>
  <si>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</si>
  <si>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Tribunal Unitario de Justicia para Adolescentes del Estado de Morelos</t>
  </si>
  <si>
    <t>Lic. Ana Virinia Pérez Güemes y Ocampo</t>
  </si>
  <si>
    <t>Magistrada Titular</t>
  </si>
  <si>
    <t>C.P.Guillermo Mendizábal Guerra</t>
  </si>
  <si>
    <t>Director General de Administración y Finanzas</t>
  </si>
  <si>
    <t>C.P. Guillermo Mendizábal Guerra</t>
  </si>
  <si>
    <t>C.P. Guillermo Mendizabal Guerra</t>
  </si>
  <si>
    <t>Tribunal Unitario de Justicia para Adolescentes el Estado de Morelos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</si>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</sst>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sz val="9"/>
      <name val="Soberana Sans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5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4" fillId="4" borderId="32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justify" vertical="center" wrapText="1"/>
    </xf>
    <xf numFmtId="0" fontId="7" fillId="4" borderId="0" xfId="0" applyFont="1" applyFill="1" applyBorder="1" applyAlignment="1">
      <alignment vertical="top" wrapText="1"/>
    </xf>
    <xf numFmtId="3" fontId="55" fillId="4" borderId="0" xfId="0" applyNumberFormat="1" applyFont="1" applyFill="1" applyBorder="1" applyAlignment="1">
      <alignment vertical="top"/>
    </xf>
    <xf numFmtId="3" fontId="34" fillId="4" borderId="18" xfId="0" applyNumberFormat="1" applyFont="1" applyFill="1" applyBorder="1" applyAlignment="1">
      <alignment vertical="center" wrapText="1"/>
    </xf>
    <xf numFmtId="3" fontId="33" fillId="4" borderId="5" xfId="5" applyNumberFormat="1" applyFont="1" applyFill="1" applyBorder="1" applyAlignment="1">
      <alignment horizontal="center"/>
    </xf>
    <xf numFmtId="3" fontId="33" fillId="4" borderId="19" xfId="5" applyNumberFormat="1" applyFont="1" applyFill="1" applyBorder="1" applyAlignment="1">
      <alignment horizontal="center"/>
    </xf>
    <xf numFmtId="3" fontId="1" fillId="4" borderId="7" xfId="0" applyNumberFormat="1" applyFont="1" applyFill="1" applyBorder="1" applyAlignment="1">
      <alignment vertical="top" wrapText="1"/>
    </xf>
    <xf numFmtId="3" fontId="14" fillId="4" borderId="18" xfId="0" applyNumberFormat="1" applyFont="1" applyFill="1" applyBorder="1" applyAlignment="1">
      <alignment horizontal="right" vertical="top" wrapText="1"/>
    </xf>
    <xf numFmtId="3" fontId="14" fillId="4" borderId="19" xfId="0" applyNumberFormat="1" applyFont="1" applyFill="1" applyBorder="1" applyAlignment="1">
      <alignment horizontal="justify" vertical="top" wrapText="1"/>
    </xf>
    <xf numFmtId="3" fontId="15" fillId="4" borderId="19" xfId="0" applyNumberFormat="1" applyFont="1" applyFill="1" applyBorder="1" applyAlignment="1">
      <alignment horizontal="right" vertical="top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4" fillId="4" borderId="19" xfId="0" applyNumberFormat="1" applyFont="1" applyFill="1" applyBorder="1" applyAlignment="1">
      <alignment horizontal="justify" vertical="center" wrapText="1"/>
    </xf>
    <xf numFmtId="3" fontId="15" fillId="4" borderId="19" xfId="0" applyNumberFormat="1" applyFont="1" applyFill="1" applyBorder="1" applyAlignment="1">
      <alignment horizontal="right" vertical="center" wrapText="1"/>
    </xf>
    <xf numFmtId="3" fontId="40" fillId="4" borderId="18" xfId="0" applyNumberFormat="1" applyFont="1" applyFill="1" applyBorder="1" applyAlignment="1">
      <alignment vertical="center" wrapText="1"/>
    </xf>
    <xf numFmtId="3" fontId="36" fillId="4" borderId="18" xfId="5" applyNumberFormat="1" applyFont="1" applyFill="1" applyBorder="1" applyAlignment="1">
      <alignment horizontal="center"/>
    </xf>
    <xf numFmtId="3" fontId="15" fillId="4" borderId="18" xfId="0" applyNumberFormat="1" applyFont="1" applyFill="1" applyBorder="1" applyAlignment="1">
      <alignment horizontal="right" vertical="center" wrapText="1"/>
    </xf>
    <xf numFmtId="3" fontId="15" fillId="4" borderId="16" xfId="0" applyNumberFormat="1" applyFont="1" applyFill="1" applyBorder="1" applyAlignment="1">
      <alignment vertical="center" wrapText="1"/>
    </xf>
    <xf numFmtId="3" fontId="15" fillId="4" borderId="18" xfId="0" applyNumberFormat="1" applyFont="1" applyFill="1" applyBorder="1" applyAlignment="1">
      <alignment horizontal="right" vertical="top" wrapText="1"/>
    </xf>
    <xf numFmtId="3" fontId="14" fillId="4" borderId="18" xfId="0" applyNumberFormat="1" applyFont="1" applyFill="1" applyBorder="1" applyAlignment="1">
      <alignment horizontal="right" vertical="top"/>
    </xf>
    <xf numFmtId="3" fontId="15" fillId="4" borderId="18" xfId="0" applyNumberFormat="1" applyFont="1" applyFill="1" applyBorder="1" applyAlignment="1">
      <alignment horizontal="right" vertical="top"/>
    </xf>
    <xf numFmtId="3" fontId="14" fillId="4" borderId="19" xfId="0" applyNumberFormat="1" applyFont="1" applyFill="1" applyBorder="1" applyAlignment="1">
      <alignment horizontal="right" vertical="top"/>
    </xf>
    <xf numFmtId="3" fontId="15" fillId="4" borderId="19" xfId="0" applyNumberFormat="1" applyFont="1" applyFill="1" applyBorder="1" applyAlignment="1">
      <alignment horizontal="right" vertical="top"/>
    </xf>
    <xf numFmtId="0" fontId="39" fillId="8" borderId="16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 vertical="top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8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23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3" fontId="36" fillId="4" borderId="17" xfId="4" applyNumberFormat="1" applyFont="1" applyFill="1" applyBorder="1" applyAlignment="1">
      <alignment horizontal="center"/>
    </xf>
    <xf numFmtId="3" fontId="36" fillId="4" borderId="19" xfId="4" applyNumberFormat="1" applyFont="1" applyFill="1" applyBorder="1" applyAlignment="1">
      <alignment horizontal="center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0" fontId="34" fillId="4" borderId="1" xfId="0" applyFont="1" applyFill="1" applyBorder="1" applyAlignment="1">
      <alignment horizontal="left" vertical="center" wrapText="1"/>
    </xf>
    <xf numFmtId="3" fontId="34" fillId="4" borderId="17" xfId="0" applyNumberFormat="1" applyFont="1" applyFill="1" applyBorder="1" applyAlignment="1">
      <alignment horizontal="right" vertical="center" wrapText="1"/>
    </xf>
    <xf numFmtId="3" fontId="34" fillId="4" borderId="19" xfId="0" applyNumberFormat="1" applyFont="1" applyFill="1" applyBorder="1" applyAlignment="1">
      <alignment horizontal="right" vertical="center" wrapText="1"/>
    </xf>
    <xf numFmtId="37" fontId="39" fillId="8" borderId="16" xfId="4" applyNumberFormat="1" applyFont="1" applyFill="1" applyBorder="1" applyAlignment="1">
      <alignment horizontal="center" vertical="center" wrapText="1"/>
    </xf>
    <xf numFmtId="37" fontId="39" fillId="8" borderId="16" xfId="4" applyNumberFormat="1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4" fillId="8" borderId="16" xfId="3" applyFont="1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  <xf numFmtId="0" fontId="56" fillId="0" borderId="0" xfId="0" applyFont="1"/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B40" zoomScaleNormal="100" workbookViewId="0">
      <selection activeCell="B1" sqref="A1:XFD1048576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393" t="s">
        <v>192</v>
      </c>
      <c r="D1" s="393"/>
      <c r="E1" s="393"/>
      <c r="F1" s="393"/>
      <c r="G1" s="393"/>
      <c r="H1" s="393"/>
      <c r="I1" s="393"/>
      <c r="J1" s="25"/>
      <c r="K1" s="25"/>
    </row>
    <row r="2" spans="1:11" ht="12.75">
      <c r="B2" s="22"/>
      <c r="C2" s="393" t="s">
        <v>80</v>
      </c>
      <c r="D2" s="393"/>
      <c r="E2" s="393"/>
      <c r="F2" s="393"/>
      <c r="G2" s="393"/>
      <c r="H2" s="393"/>
      <c r="I2" s="393"/>
      <c r="J2" s="22"/>
      <c r="K2" s="22"/>
    </row>
    <row r="3" spans="1:11" ht="12.75">
      <c r="B3" s="22"/>
      <c r="C3" s="393" t="s">
        <v>408</v>
      </c>
      <c r="D3" s="393"/>
      <c r="E3" s="393"/>
      <c r="F3" s="393"/>
      <c r="G3" s="393"/>
      <c r="H3" s="393"/>
      <c r="I3" s="393"/>
      <c r="J3" s="22"/>
      <c r="K3" s="22"/>
    </row>
    <row r="4" spans="1:11" ht="12.75">
      <c r="B4" s="22"/>
      <c r="C4" s="393" t="s">
        <v>1</v>
      </c>
      <c r="D4" s="393"/>
      <c r="E4" s="393"/>
      <c r="F4" s="393"/>
      <c r="G4" s="393"/>
      <c r="H4" s="393"/>
      <c r="I4" s="393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394" t="s">
        <v>409</v>
      </c>
      <c r="D6" s="394"/>
      <c r="E6" s="394"/>
      <c r="F6" s="394"/>
      <c r="G6" s="394"/>
      <c r="H6" s="394"/>
      <c r="I6" s="394"/>
      <c r="J6" s="394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392" t="s">
        <v>76</v>
      </c>
      <c r="C9" s="392"/>
      <c r="D9" s="112">
        <v>2014</v>
      </c>
      <c r="E9" s="112">
        <v>2013</v>
      </c>
      <c r="F9" s="117"/>
      <c r="G9" s="392" t="s">
        <v>76</v>
      </c>
      <c r="H9" s="392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396" t="s">
        <v>81</v>
      </c>
      <c r="C11" s="396"/>
      <c r="D11" s="70"/>
      <c r="E11" s="70"/>
      <c r="F11" s="38"/>
      <c r="G11" s="396" t="s">
        <v>82</v>
      </c>
      <c r="H11" s="396"/>
      <c r="I11" s="70"/>
      <c r="J11" s="70"/>
      <c r="K11" s="121"/>
    </row>
    <row r="12" spans="1:11" ht="12.75">
      <c r="A12" s="41"/>
      <c r="B12" s="397" t="s">
        <v>83</v>
      </c>
      <c r="C12" s="397"/>
      <c r="D12" s="71">
        <f>SUM(D13:D20)</f>
        <v>0</v>
      </c>
      <c r="E12" s="71">
        <f>SUM(E13:E20)</f>
        <v>0</v>
      </c>
      <c r="F12" s="38"/>
      <c r="G12" s="396" t="s">
        <v>84</v>
      </c>
      <c r="H12" s="396"/>
      <c r="I12" s="71">
        <f>SUM(I13:I16)</f>
        <v>18744298.359999999</v>
      </c>
      <c r="J12" s="71">
        <f>SUM(J13:J16)</f>
        <v>17706484.740000002</v>
      </c>
      <c r="K12" s="123"/>
    </row>
    <row r="13" spans="1:11">
      <c r="A13" s="39"/>
      <c r="B13" s="395" t="s">
        <v>85</v>
      </c>
      <c r="C13" s="395"/>
      <c r="D13" s="124">
        <v>0</v>
      </c>
      <c r="E13" s="124">
        <v>0</v>
      </c>
      <c r="F13" s="38"/>
      <c r="G13" s="395" t="s">
        <v>86</v>
      </c>
      <c r="H13" s="395"/>
      <c r="I13" s="124">
        <v>15327156.609999999</v>
      </c>
      <c r="J13" s="124">
        <v>13500686.630000001</v>
      </c>
      <c r="K13" s="123"/>
    </row>
    <row r="14" spans="1:11">
      <c r="A14" s="39"/>
      <c r="B14" s="395" t="s">
        <v>87</v>
      </c>
      <c r="C14" s="395"/>
      <c r="D14" s="124">
        <v>0</v>
      </c>
      <c r="E14" s="124">
        <v>0</v>
      </c>
      <c r="F14" s="38"/>
      <c r="G14" s="395" t="s">
        <v>88</v>
      </c>
      <c r="H14" s="395"/>
      <c r="I14" s="124">
        <v>507663.35</v>
      </c>
      <c r="J14" s="124">
        <v>593456.86</v>
      </c>
      <c r="K14" s="123"/>
    </row>
    <row r="15" spans="1:11" ht="12" customHeight="1">
      <c r="A15" s="39"/>
      <c r="B15" s="395" t="s">
        <v>89</v>
      </c>
      <c r="C15" s="395"/>
      <c r="D15" s="124">
        <v>0</v>
      </c>
      <c r="E15" s="124">
        <v>0</v>
      </c>
      <c r="F15" s="38"/>
      <c r="G15" s="395" t="s">
        <v>90</v>
      </c>
      <c r="H15" s="395"/>
      <c r="I15" s="124">
        <v>2909478.4</v>
      </c>
      <c r="J15" s="124">
        <v>3612341.25</v>
      </c>
      <c r="K15" s="123"/>
    </row>
    <row r="16" spans="1:11" ht="12.75">
      <c r="A16" s="39"/>
      <c r="B16" s="395" t="s">
        <v>91</v>
      </c>
      <c r="C16" s="395"/>
      <c r="D16" s="124">
        <v>0</v>
      </c>
      <c r="E16" s="124">
        <v>0</v>
      </c>
      <c r="F16" s="38"/>
      <c r="G16" s="368"/>
      <c r="H16" s="57"/>
      <c r="I16" s="369"/>
      <c r="J16" s="369"/>
      <c r="K16" s="123"/>
    </row>
    <row r="17" spans="1:11" ht="12.75">
      <c r="A17" s="39"/>
      <c r="B17" s="395" t="s">
        <v>92</v>
      </c>
      <c r="C17" s="395"/>
      <c r="D17" s="124">
        <v>0</v>
      </c>
      <c r="E17" s="124">
        <v>0</v>
      </c>
      <c r="F17" s="38"/>
      <c r="G17" s="396" t="s">
        <v>204</v>
      </c>
      <c r="H17" s="396"/>
      <c r="I17" s="71">
        <f>SUM(I18:I26)</f>
        <v>0</v>
      </c>
      <c r="J17" s="71">
        <f>SUM(J18:J26)</f>
        <v>0</v>
      </c>
      <c r="K17" s="123"/>
    </row>
    <row r="18" spans="1:11">
      <c r="A18" s="39"/>
      <c r="B18" s="395" t="s">
        <v>93</v>
      </c>
      <c r="C18" s="395"/>
      <c r="D18" s="124">
        <v>0</v>
      </c>
      <c r="E18" s="124">
        <v>0</v>
      </c>
      <c r="F18" s="38"/>
      <c r="G18" s="395" t="s">
        <v>94</v>
      </c>
      <c r="H18" s="395"/>
      <c r="I18" s="124">
        <v>0</v>
      </c>
      <c r="J18" s="124">
        <v>0</v>
      </c>
      <c r="K18" s="123"/>
    </row>
    <row r="19" spans="1:11">
      <c r="A19" s="39"/>
      <c r="B19" s="395" t="s">
        <v>95</v>
      </c>
      <c r="C19" s="395"/>
      <c r="D19" s="124">
        <v>0</v>
      </c>
      <c r="E19" s="124">
        <v>0</v>
      </c>
      <c r="F19" s="38"/>
      <c r="G19" s="395" t="s">
        <v>96</v>
      </c>
      <c r="H19" s="395"/>
      <c r="I19" s="124">
        <v>0</v>
      </c>
      <c r="J19" s="124">
        <v>0</v>
      </c>
      <c r="K19" s="123"/>
    </row>
    <row r="20" spans="1:11" ht="52.5" customHeight="1">
      <c r="A20" s="39"/>
      <c r="B20" s="398" t="s">
        <v>97</v>
      </c>
      <c r="C20" s="398"/>
      <c r="D20" s="124">
        <v>0</v>
      </c>
      <c r="E20" s="124">
        <v>0</v>
      </c>
      <c r="F20" s="38"/>
      <c r="G20" s="395" t="s">
        <v>98</v>
      </c>
      <c r="H20" s="395"/>
      <c r="I20" s="124">
        <v>0</v>
      </c>
      <c r="J20" s="124">
        <v>0</v>
      </c>
      <c r="K20" s="123"/>
    </row>
    <row r="21" spans="1:11" ht="12.75">
      <c r="A21" s="41"/>
      <c r="B21" s="42"/>
      <c r="C21" s="57"/>
      <c r="D21" s="125"/>
      <c r="E21" s="125"/>
      <c r="F21" s="38"/>
      <c r="G21" s="395" t="s">
        <v>99</v>
      </c>
      <c r="H21" s="395"/>
      <c r="I21" s="124">
        <v>0</v>
      </c>
      <c r="J21" s="124">
        <v>0</v>
      </c>
      <c r="K21" s="123"/>
    </row>
    <row r="22" spans="1:11" ht="29.25" customHeight="1">
      <c r="A22" s="41"/>
      <c r="B22" s="397" t="s">
        <v>100</v>
      </c>
      <c r="C22" s="397"/>
      <c r="D22" s="71">
        <f>SUM(D23:D24)</f>
        <v>20725000</v>
      </c>
      <c r="E22" s="71">
        <f>SUM(E23:E24)</f>
        <v>17892000</v>
      </c>
      <c r="F22" s="38"/>
      <c r="G22" s="395" t="s">
        <v>101</v>
      </c>
      <c r="H22" s="395"/>
      <c r="I22" s="124">
        <v>0</v>
      </c>
      <c r="J22" s="124">
        <v>0</v>
      </c>
      <c r="K22" s="123"/>
    </row>
    <row r="23" spans="1:11">
      <c r="A23" s="39"/>
      <c r="B23" s="395" t="s">
        <v>102</v>
      </c>
      <c r="C23" s="395"/>
      <c r="D23" s="74">
        <v>20725000</v>
      </c>
      <c r="E23" s="74">
        <v>17892000</v>
      </c>
      <c r="F23" s="38"/>
      <c r="G23" s="395" t="s">
        <v>103</v>
      </c>
      <c r="H23" s="395"/>
      <c r="I23" s="124">
        <v>0</v>
      </c>
      <c r="J23" s="124">
        <v>0</v>
      </c>
      <c r="K23" s="123"/>
    </row>
    <row r="24" spans="1:11">
      <c r="A24" s="39"/>
      <c r="B24" s="395" t="s">
        <v>203</v>
      </c>
      <c r="C24" s="395"/>
      <c r="D24" s="124">
        <v>0</v>
      </c>
      <c r="E24" s="124">
        <v>0</v>
      </c>
      <c r="F24" s="38"/>
      <c r="G24" s="395" t="s">
        <v>104</v>
      </c>
      <c r="H24" s="395"/>
      <c r="I24" s="124">
        <v>0</v>
      </c>
      <c r="J24" s="124">
        <v>0</v>
      </c>
      <c r="K24" s="123"/>
    </row>
    <row r="25" spans="1:11" ht="12.75">
      <c r="A25" s="41"/>
      <c r="B25" s="42"/>
      <c r="C25" s="57"/>
      <c r="D25" s="125"/>
      <c r="E25" s="125"/>
      <c r="F25" s="38"/>
      <c r="G25" s="395" t="s">
        <v>105</v>
      </c>
      <c r="H25" s="395"/>
      <c r="I25" s="124">
        <v>0</v>
      </c>
      <c r="J25" s="124">
        <v>0</v>
      </c>
      <c r="K25" s="123"/>
    </row>
    <row r="26" spans="1:11" ht="12.75">
      <c r="A26" s="39"/>
      <c r="B26" s="397" t="s">
        <v>106</v>
      </c>
      <c r="C26" s="397"/>
      <c r="D26" s="71">
        <f>SUM(D27:D31)</f>
        <v>11619.12</v>
      </c>
      <c r="E26" s="71">
        <f>SUM(E27:E31)</f>
        <v>31125.48</v>
      </c>
      <c r="F26" s="38"/>
      <c r="G26" s="395" t="s">
        <v>107</v>
      </c>
      <c r="H26" s="395"/>
      <c r="I26" s="124">
        <v>0</v>
      </c>
      <c r="J26" s="124">
        <v>0</v>
      </c>
      <c r="K26" s="123"/>
    </row>
    <row r="27" spans="1:11" ht="12.75">
      <c r="A27" s="39"/>
      <c r="B27" s="395" t="s">
        <v>108</v>
      </c>
      <c r="C27" s="395"/>
      <c r="D27" s="124">
        <v>11619.12</v>
      </c>
      <c r="E27" s="124">
        <v>31125.48</v>
      </c>
      <c r="F27" s="38"/>
      <c r="G27" s="42"/>
      <c r="H27" s="57"/>
      <c r="I27" s="125"/>
      <c r="J27" s="125"/>
      <c r="K27" s="123"/>
    </row>
    <row r="28" spans="1:11" ht="12.75">
      <c r="A28" s="39"/>
      <c r="B28" s="395" t="s">
        <v>109</v>
      </c>
      <c r="C28" s="395"/>
      <c r="D28" s="124">
        <v>0</v>
      </c>
      <c r="E28" s="124">
        <v>0</v>
      </c>
      <c r="F28" s="38"/>
      <c r="G28" s="397" t="s">
        <v>102</v>
      </c>
      <c r="H28" s="397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398" t="s">
        <v>110</v>
      </c>
      <c r="C29" s="398"/>
      <c r="D29" s="124">
        <v>0</v>
      </c>
      <c r="E29" s="124">
        <v>0</v>
      </c>
      <c r="F29" s="38"/>
      <c r="G29" s="395" t="s">
        <v>111</v>
      </c>
      <c r="H29" s="395"/>
      <c r="I29" s="124">
        <v>0</v>
      </c>
      <c r="J29" s="124">
        <v>0</v>
      </c>
      <c r="K29" s="123"/>
    </row>
    <row r="30" spans="1:11">
      <c r="A30" s="39"/>
      <c r="B30" s="395" t="s">
        <v>112</v>
      </c>
      <c r="C30" s="395"/>
      <c r="D30" s="124">
        <v>0</v>
      </c>
      <c r="E30" s="124">
        <v>0</v>
      </c>
      <c r="F30" s="38"/>
      <c r="G30" s="395" t="s">
        <v>50</v>
      </c>
      <c r="H30" s="395"/>
      <c r="I30" s="124">
        <v>0</v>
      </c>
      <c r="J30" s="124">
        <v>0</v>
      </c>
      <c r="K30" s="123"/>
    </row>
    <row r="31" spans="1:11">
      <c r="A31" s="39"/>
      <c r="B31" s="395" t="s">
        <v>113</v>
      </c>
      <c r="C31" s="395"/>
      <c r="D31" s="124">
        <v>0</v>
      </c>
      <c r="E31" s="124">
        <v>0</v>
      </c>
      <c r="F31" s="38"/>
      <c r="G31" s="395" t="s">
        <v>114</v>
      </c>
      <c r="H31" s="395"/>
      <c r="I31" s="124">
        <v>0</v>
      </c>
      <c r="J31" s="124">
        <v>0</v>
      </c>
      <c r="K31" s="123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5"/>
      <c r="J32" s="125"/>
      <c r="K32" s="123"/>
    </row>
    <row r="33" spans="1:11" ht="12.75">
      <c r="A33" s="126"/>
      <c r="B33" s="399" t="s">
        <v>115</v>
      </c>
      <c r="C33" s="399"/>
      <c r="D33" s="127">
        <f>D12+D22+D26</f>
        <v>20736619.120000001</v>
      </c>
      <c r="E33" s="127">
        <f>E12+E22+E26</f>
        <v>17923125.48</v>
      </c>
      <c r="F33" s="128"/>
      <c r="G33" s="396" t="s">
        <v>116</v>
      </c>
      <c r="H33" s="396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399"/>
      <c r="C34" s="399"/>
      <c r="D34" s="70"/>
      <c r="E34" s="70"/>
      <c r="F34" s="38"/>
      <c r="G34" s="395" t="s">
        <v>117</v>
      </c>
      <c r="H34" s="395"/>
      <c r="I34" s="124">
        <v>0</v>
      </c>
      <c r="J34" s="124">
        <v>0</v>
      </c>
      <c r="K34" s="123"/>
    </row>
    <row r="35" spans="1:11">
      <c r="A35" s="129"/>
      <c r="B35" s="38"/>
      <c r="C35" s="38"/>
      <c r="D35" s="38"/>
      <c r="E35" s="38"/>
      <c r="F35" s="38"/>
      <c r="G35" s="395" t="s">
        <v>118</v>
      </c>
      <c r="H35" s="395"/>
      <c r="I35" s="124">
        <v>0</v>
      </c>
      <c r="J35" s="124">
        <v>0</v>
      </c>
      <c r="K35" s="123"/>
    </row>
    <row r="36" spans="1:11">
      <c r="A36" s="129"/>
      <c r="B36" s="38"/>
      <c r="C36" s="38"/>
      <c r="D36" s="38"/>
      <c r="E36" s="38"/>
      <c r="F36" s="38"/>
      <c r="G36" s="395" t="s">
        <v>119</v>
      </c>
      <c r="H36" s="395"/>
      <c r="I36" s="124">
        <v>0</v>
      </c>
      <c r="J36" s="124">
        <v>0</v>
      </c>
      <c r="K36" s="123"/>
    </row>
    <row r="37" spans="1:11">
      <c r="A37" s="129"/>
      <c r="B37" s="38"/>
      <c r="C37" s="38"/>
      <c r="D37" s="38"/>
      <c r="E37" s="38"/>
      <c r="F37" s="38"/>
      <c r="G37" s="395" t="s">
        <v>120</v>
      </c>
      <c r="H37" s="395"/>
      <c r="I37" s="124">
        <v>0</v>
      </c>
      <c r="J37" s="124">
        <v>0</v>
      </c>
      <c r="K37" s="123"/>
    </row>
    <row r="38" spans="1:11">
      <c r="A38" s="129"/>
      <c r="B38" s="38"/>
      <c r="C38" s="38"/>
      <c r="D38" s="38"/>
      <c r="E38" s="38"/>
      <c r="F38" s="38"/>
      <c r="G38" s="395" t="s">
        <v>121</v>
      </c>
      <c r="H38" s="395"/>
      <c r="I38" s="124">
        <v>0</v>
      </c>
      <c r="J38" s="124">
        <v>0</v>
      </c>
      <c r="K38" s="123"/>
    </row>
    <row r="39" spans="1:11" ht="12.75">
      <c r="A39" s="129"/>
      <c r="B39" s="38"/>
      <c r="C39" s="38"/>
      <c r="D39" s="38"/>
      <c r="E39" s="38"/>
      <c r="F39" s="38"/>
      <c r="G39" s="42"/>
      <c r="H39" s="57"/>
      <c r="I39" s="125"/>
      <c r="J39" s="125"/>
      <c r="K39" s="123"/>
    </row>
    <row r="40" spans="1:11" ht="12.75">
      <c r="A40" s="129"/>
      <c r="B40" s="38"/>
      <c r="C40" s="38"/>
      <c r="D40" s="38"/>
      <c r="E40" s="38"/>
      <c r="F40" s="38"/>
      <c r="G40" s="397" t="s">
        <v>122</v>
      </c>
      <c r="H40" s="397"/>
      <c r="I40" s="80">
        <f>SUM(I41:I46)</f>
        <v>472649.34</v>
      </c>
      <c r="J40" s="80">
        <f>SUM(J41:J46)</f>
        <v>404996.5</v>
      </c>
      <c r="K40" s="123"/>
    </row>
    <row r="41" spans="1:11" ht="26.25" customHeight="1">
      <c r="A41" s="129"/>
      <c r="B41" s="38"/>
      <c r="C41" s="38"/>
      <c r="D41" s="38"/>
      <c r="E41" s="38"/>
      <c r="F41" s="38"/>
      <c r="G41" s="398" t="s">
        <v>123</v>
      </c>
      <c r="H41" s="398"/>
      <c r="I41" s="124">
        <v>0</v>
      </c>
      <c r="J41" s="124">
        <v>0</v>
      </c>
      <c r="K41" s="123"/>
    </row>
    <row r="42" spans="1:11">
      <c r="A42" s="129"/>
      <c r="B42" s="38"/>
      <c r="C42" s="38"/>
      <c r="D42" s="38"/>
      <c r="E42" s="38"/>
      <c r="F42" s="38"/>
      <c r="G42" s="395" t="s">
        <v>124</v>
      </c>
      <c r="H42" s="395"/>
      <c r="I42" s="124">
        <v>0</v>
      </c>
      <c r="J42" s="124">
        <v>0</v>
      </c>
      <c r="K42" s="123"/>
    </row>
    <row r="43" spans="1:11" ht="12" customHeight="1">
      <c r="A43" s="129"/>
      <c r="B43" s="38"/>
      <c r="C43" s="38"/>
      <c r="D43" s="38"/>
      <c r="E43" s="38"/>
      <c r="F43" s="38"/>
      <c r="G43" s="395" t="s">
        <v>125</v>
      </c>
      <c r="H43" s="395"/>
      <c r="I43" s="124">
        <v>0</v>
      </c>
      <c r="J43" s="124">
        <v>0</v>
      </c>
      <c r="K43" s="123"/>
    </row>
    <row r="44" spans="1:11" ht="25.5" customHeight="1">
      <c r="A44" s="129"/>
      <c r="B44" s="38"/>
      <c r="C44" s="38"/>
      <c r="D44" s="38"/>
      <c r="E44" s="38"/>
      <c r="F44" s="38"/>
      <c r="G44" s="398" t="s">
        <v>205</v>
      </c>
      <c r="H44" s="398"/>
      <c r="I44" s="124">
        <v>0</v>
      </c>
      <c r="J44" s="124">
        <v>0</v>
      </c>
      <c r="K44" s="123"/>
    </row>
    <row r="45" spans="1:11">
      <c r="A45" s="129"/>
      <c r="B45" s="38"/>
      <c r="C45" s="38"/>
      <c r="D45" s="38"/>
      <c r="E45" s="38"/>
      <c r="F45" s="38"/>
      <c r="G45" s="395" t="s">
        <v>126</v>
      </c>
      <c r="H45" s="395"/>
      <c r="I45" s="124">
        <v>0</v>
      </c>
      <c r="J45" s="124">
        <v>0</v>
      </c>
      <c r="K45" s="123"/>
    </row>
    <row r="46" spans="1:11">
      <c r="A46" s="129"/>
      <c r="B46" s="38"/>
      <c r="C46" s="38"/>
      <c r="D46" s="38"/>
      <c r="E46" s="38"/>
      <c r="F46" s="38"/>
      <c r="G46" s="395" t="s">
        <v>127</v>
      </c>
      <c r="H46" s="395"/>
      <c r="I46" s="369">
        <v>472649.34</v>
      </c>
      <c r="J46" s="369">
        <v>404996.5</v>
      </c>
      <c r="K46" s="123"/>
    </row>
    <row r="47" spans="1:11" ht="12.75">
      <c r="A47" s="129"/>
      <c r="B47" s="38"/>
      <c r="C47" s="38"/>
      <c r="D47" s="38"/>
      <c r="E47" s="38"/>
      <c r="F47" s="38"/>
      <c r="G47" s="42"/>
      <c r="H47" s="57"/>
      <c r="I47" s="125"/>
      <c r="J47" s="125"/>
      <c r="K47" s="123"/>
    </row>
    <row r="48" spans="1:11" ht="12.75">
      <c r="A48" s="129"/>
      <c r="B48" s="38"/>
      <c r="C48" s="38"/>
      <c r="D48" s="38"/>
      <c r="E48" s="38"/>
      <c r="F48" s="38"/>
      <c r="G48" s="397" t="s">
        <v>128</v>
      </c>
      <c r="H48" s="397"/>
      <c r="I48" s="80">
        <f>SUM(I49)</f>
        <v>0</v>
      </c>
      <c r="J48" s="80">
        <f>SUM(J49)</f>
        <v>0</v>
      </c>
      <c r="K48" s="123"/>
    </row>
    <row r="49" spans="1:11">
      <c r="A49" s="129"/>
      <c r="B49" s="38"/>
      <c r="C49" s="38"/>
      <c r="D49" s="38"/>
      <c r="E49" s="38"/>
      <c r="F49" s="38"/>
      <c r="G49" s="395" t="s">
        <v>129</v>
      </c>
      <c r="H49" s="395"/>
      <c r="I49" s="124">
        <v>0</v>
      </c>
      <c r="J49" s="124">
        <v>0</v>
      </c>
      <c r="K49" s="123"/>
    </row>
    <row r="50" spans="1:11" ht="12.75">
      <c r="A50" s="129"/>
      <c r="B50" s="38"/>
      <c r="C50" s="38"/>
      <c r="D50" s="38"/>
      <c r="E50" s="38"/>
      <c r="F50" s="38"/>
      <c r="G50" s="42"/>
      <c r="H50" s="57"/>
      <c r="I50" s="125"/>
      <c r="J50" s="125"/>
      <c r="K50" s="123"/>
    </row>
    <row r="51" spans="1:11" ht="12.75">
      <c r="A51" s="129"/>
      <c r="B51" s="38"/>
      <c r="C51" s="38"/>
      <c r="D51" s="38"/>
      <c r="E51" s="38"/>
      <c r="F51" s="38"/>
      <c r="G51" s="399" t="s">
        <v>130</v>
      </c>
      <c r="H51" s="399"/>
      <c r="I51" s="130">
        <f>I12+I17+I28+I33+I40+I48</f>
        <v>19216947.699999999</v>
      </c>
      <c r="J51" s="130">
        <f>J12+J17+J28+J33+J40+J48</f>
        <v>18111481.240000002</v>
      </c>
      <c r="K51" s="131"/>
    </row>
    <row r="52" spans="1:11" ht="12.75">
      <c r="A52" s="129"/>
      <c r="B52" s="38"/>
      <c r="C52" s="38"/>
      <c r="D52" s="38"/>
      <c r="E52" s="38"/>
      <c r="F52" s="38"/>
      <c r="G52" s="72"/>
      <c r="H52" s="72"/>
      <c r="I52" s="125"/>
      <c r="J52" s="125"/>
      <c r="K52" s="131"/>
    </row>
    <row r="53" spans="1:11" ht="12.75">
      <c r="A53" s="129"/>
      <c r="B53" s="38"/>
      <c r="C53" s="38"/>
      <c r="D53" s="38"/>
      <c r="E53" s="38"/>
      <c r="F53" s="38"/>
      <c r="G53" s="401" t="s">
        <v>131</v>
      </c>
      <c r="H53" s="401"/>
      <c r="I53" s="130">
        <f>D33-I51</f>
        <v>1519671.4200000018</v>
      </c>
      <c r="J53" s="130">
        <f>E33-J51</f>
        <v>-188355.76000000164</v>
      </c>
      <c r="K53" s="131"/>
    </row>
    <row r="54" spans="1:11" ht="6" customHeight="1">
      <c r="A54" s="132"/>
      <c r="B54" s="48"/>
      <c r="C54" s="48"/>
      <c r="D54" s="48"/>
      <c r="E54" s="48"/>
      <c r="F54" s="48"/>
      <c r="G54" s="133"/>
      <c r="H54" s="133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4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5"/>
      <c r="I57" s="59"/>
      <c r="J57" s="59"/>
      <c r="K57" s="19"/>
    </row>
    <row r="58" spans="1:11" ht="15" customHeight="1">
      <c r="B58" s="402" t="s">
        <v>78</v>
      </c>
      <c r="C58" s="402"/>
      <c r="D58" s="402"/>
      <c r="E58" s="402"/>
      <c r="F58" s="402"/>
      <c r="G58" s="402"/>
      <c r="H58" s="402"/>
      <c r="I58" s="402"/>
      <c r="J58" s="402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403"/>
      <c r="D60" s="403"/>
      <c r="E60" s="59"/>
      <c r="G60" s="404"/>
      <c r="H60" s="404"/>
      <c r="I60" s="59"/>
      <c r="J60" s="59"/>
    </row>
    <row r="61" spans="1:11" ht="14.1" customHeight="1">
      <c r="B61" s="64"/>
      <c r="C61" s="405" t="s">
        <v>410</v>
      </c>
      <c r="D61" s="405"/>
      <c r="E61" s="59"/>
      <c r="F61" s="59"/>
      <c r="G61" s="405" t="s">
        <v>412</v>
      </c>
      <c r="H61" s="405"/>
      <c r="I61" s="43"/>
      <c r="J61" s="59"/>
    </row>
    <row r="62" spans="1:11" ht="14.1" customHeight="1">
      <c r="B62" s="65"/>
      <c r="C62" s="400" t="s">
        <v>411</v>
      </c>
      <c r="D62" s="400"/>
      <c r="E62" s="66"/>
      <c r="F62" s="66"/>
      <c r="G62" s="400" t="s">
        <v>413</v>
      </c>
      <c r="H62" s="400"/>
      <c r="I62" s="43"/>
      <c r="J62" s="59"/>
    </row>
    <row r="63" spans="1:11" ht="9.9499999999999993" customHeight="1">
      <c r="D63" s="136"/>
    </row>
    <row r="64" spans="1:11">
      <c r="D64" s="136"/>
    </row>
    <row r="65" spans="4:4">
      <c r="D65" s="136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7" workbookViewId="0">
      <selection activeCell="E25" sqref="E25"/>
    </sheetView>
  </sheetViews>
  <sheetFormatPr baseColWidth="10" defaultRowHeight="15"/>
  <cols>
    <col min="1" max="1" width="2.28515625" style="301" customWidth="1"/>
    <col min="2" max="2" width="3.28515625" style="264" customWidth="1"/>
    <col min="3" max="3" width="52.5703125" style="264" customWidth="1"/>
    <col min="4" max="9" width="12.7109375" style="264" customWidth="1"/>
    <col min="10" max="10" width="2.7109375" style="301" customWidth="1"/>
  </cols>
  <sheetData>
    <row r="1" spans="2:9" s="301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81" t="s">
        <v>193</v>
      </c>
      <c r="C2" s="482"/>
      <c r="D2" s="482"/>
      <c r="E2" s="482"/>
      <c r="F2" s="482"/>
      <c r="G2" s="482"/>
      <c r="H2" s="482"/>
      <c r="I2" s="483"/>
    </row>
    <row r="3" spans="2:9">
      <c r="B3" s="484" t="s">
        <v>409</v>
      </c>
      <c r="C3" s="485"/>
      <c r="D3" s="485"/>
      <c r="E3" s="485"/>
      <c r="F3" s="485"/>
      <c r="G3" s="485"/>
      <c r="H3" s="485"/>
      <c r="I3" s="486"/>
    </row>
    <row r="4" spans="2:9">
      <c r="B4" s="484" t="s">
        <v>242</v>
      </c>
      <c r="C4" s="485"/>
      <c r="D4" s="485"/>
      <c r="E4" s="485"/>
      <c r="F4" s="485"/>
      <c r="G4" s="485"/>
      <c r="H4" s="485"/>
      <c r="I4" s="486"/>
    </row>
    <row r="5" spans="2:9">
      <c r="B5" s="484" t="s">
        <v>243</v>
      </c>
      <c r="C5" s="485"/>
      <c r="D5" s="485"/>
      <c r="E5" s="485"/>
      <c r="F5" s="485"/>
      <c r="G5" s="485"/>
      <c r="H5" s="485"/>
      <c r="I5" s="486"/>
    </row>
    <row r="6" spans="2:9">
      <c r="B6" s="487" t="s">
        <v>215</v>
      </c>
      <c r="C6" s="488"/>
      <c r="D6" s="488"/>
      <c r="E6" s="488"/>
      <c r="F6" s="488"/>
      <c r="G6" s="488"/>
      <c r="H6" s="488"/>
      <c r="I6" s="489"/>
    </row>
    <row r="7" spans="2:9" s="301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490" t="s">
        <v>76</v>
      </c>
      <c r="C8" s="490"/>
      <c r="D8" s="491" t="s">
        <v>244</v>
      </c>
      <c r="E8" s="491"/>
      <c r="F8" s="491"/>
      <c r="G8" s="491"/>
      <c r="H8" s="491"/>
      <c r="I8" s="491" t="s">
        <v>245</v>
      </c>
    </row>
    <row r="9" spans="2:9" ht="22.5">
      <c r="B9" s="490"/>
      <c r="C9" s="490"/>
      <c r="D9" s="302" t="s">
        <v>246</v>
      </c>
      <c r="E9" s="302" t="s">
        <v>247</v>
      </c>
      <c r="F9" s="302" t="s">
        <v>221</v>
      </c>
      <c r="G9" s="302" t="s">
        <v>222</v>
      </c>
      <c r="H9" s="302" t="s">
        <v>248</v>
      </c>
      <c r="I9" s="491"/>
    </row>
    <row r="10" spans="2:9">
      <c r="B10" s="490"/>
      <c r="C10" s="490"/>
      <c r="D10" s="302">
        <v>1</v>
      </c>
      <c r="E10" s="302">
        <v>2</v>
      </c>
      <c r="F10" s="302" t="s">
        <v>249</v>
      </c>
      <c r="G10" s="302">
        <v>4</v>
      </c>
      <c r="H10" s="302">
        <v>5</v>
      </c>
      <c r="I10" s="302" t="s">
        <v>250</v>
      </c>
    </row>
    <row r="11" spans="2:9">
      <c r="B11" s="303"/>
      <c r="C11" s="304"/>
      <c r="D11" s="305"/>
      <c r="E11" s="305"/>
      <c r="F11" s="305"/>
      <c r="G11" s="305"/>
      <c r="H11" s="305"/>
      <c r="I11" s="305"/>
    </row>
    <row r="12" spans="2:9">
      <c r="B12" s="306"/>
      <c r="C12" s="307" t="s">
        <v>409</v>
      </c>
      <c r="D12" s="374">
        <v>20725000</v>
      </c>
      <c r="E12" s="374"/>
      <c r="F12" s="374">
        <f>+D12+E12</f>
        <v>20725000</v>
      </c>
      <c r="G12" s="374">
        <v>19216947</v>
      </c>
      <c r="H12" s="374">
        <v>18771677</v>
      </c>
      <c r="I12" s="374">
        <f>+F12-G12</f>
        <v>1508053</v>
      </c>
    </row>
    <row r="13" spans="2:9">
      <c r="B13" s="306"/>
      <c r="C13" s="307"/>
      <c r="D13" s="374"/>
      <c r="E13" s="374"/>
      <c r="F13" s="374">
        <f t="shared" ref="F13:F20" si="0">+D13+E13</f>
        <v>0</v>
      </c>
      <c r="G13" s="374"/>
      <c r="H13" s="374"/>
      <c r="I13" s="374">
        <f t="shared" ref="I13:I20" si="1">+F13-G13</f>
        <v>0</v>
      </c>
    </row>
    <row r="14" spans="2:9">
      <c r="B14" s="306"/>
      <c r="C14" s="307"/>
      <c r="D14" s="374"/>
      <c r="E14" s="374"/>
      <c r="F14" s="374">
        <f t="shared" si="0"/>
        <v>0</v>
      </c>
      <c r="G14" s="374"/>
      <c r="H14" s="374"/>
      <c r="I14" s="374">
        <f t="shared" si="1"/>
        <v>0</v>
      </c>
    </row>
    <row r="15" spans="2:9">
      <c r="B15" s="306"/>
      <c r="C15" s="307"/>
      <c r="D15" s="374"/>
      <c r="E15" s="374"/>
      <c r="F15" s="374">
        <f t="shared" si="0"/>
        <v>0</v>
      </c>
      <c r="G15" s="374"/>
      <c r="H15" s="374"/>
      <c r="I15" s="374">
        <f t="shared" si="1"/>
        <v>0</v>
      </c>
    </row>
    <row r="16" spans="2:9">
      <c r="B16" s="306"/>
      <c r="C16" s="307"/>
      <c r="D16" s="374"/>
      <c r="E16" s="374"/>
      <c r="F16" s="374">
        <f t="shared" si="0"/>
        <v>0</v>
      </c>
      <c r="G16" s="374"/>
      <c r="H16" s="374"/>
      <c r="I16" s="374">
        <f t="shared" si="1"/>
        <v>0</v>
      </c>
    </row>
    <row r="17" spans="1:10">
      <c r="B17" s="306"/>
      <c r="C17" s="307"/>
      <c r="D17" s="374"/>
      <c r="E17" s="374"/>
      <c r="F17" s="374">
        <f t="shared" si="0"/>
        <v>0</v>
      </c>
      <c r="G17" s="374"/>
      <c r="H17" s="374"/>
      <c r="I17" s="374">
        <f t="shared" si="1"/>
        <v>0</v>
      </c>
    </row>
    <row r="18" spans="1:10">
      <c r="B18" s="306"/>
      <c r="C18" s="307"/>
      <c r="D18" s="374"/>
      <c r="E18" s="374"/>
      <c r="F18" s="374">
        <f t="shared" si="0"/>
        <v>0</v>
      </c>
      <c r="G18" s="374"/>
      <c r="H18" s="374"/>
      <c r="I18" s="374">
        <f t="shared" si="1"/>
        <v>0</v>
      </c>
    </row>
    <row r="19" spans="1:10">
      <c r="B19" s="306"/>
      <c r="C19" s="307"/>
      <c r="D19" s="374"/>
      <c r="E19" s="374"/>
      <c r="F19" s="374">
        <f t="shared" si="0"/>
        <v>0</v>
      </c>
      <c r="G19" s="374"/>
      <c r="H19" s="374"/>
      <c r="I19" s="374">
        <f t="shared" si="1"/>
        <v>0</v>
      </c>
    </row>
    <row r="20" spans="1:10">
      <c r="B20" s="306"/>
      <c r="C20" s="307"/>
      <c r="D20" s="374"/>
      <c r="E20" s="374"/>
      <c r="F20" s="374">
        <f t="shared" si="0"/>
        <v>0</v>
      </c>
      <c r="G20" s="374"/>
      <c r="H20" s="374"/>
      <c r="I20" s="374">
        <f t="shared" si="1"/>
        <v>0</v>
      </c>
    </row>
    <row r="21" spans="1:10">
      <c r="B21" s="308"/>
      <c r="C21" s="309"/>
      <c r="D21" s="375"/>
      <c r="E21" s="375"/>
      <c r="F21" s="375"/>
      <c r="G21" s="375"/>
      <c r="H21" s="375"/>
      <c r="I21" s="375"/>
    </row>
    <row r="22" spans="1:10" s="313" customFormat="1">
      <c r="A22" s="310"/>
      <c r="B22" s="311"/>
      <c r="C22" s="312" t="s">
        <v>251</v>
      </c>
      <c r="D22" s="376">
        <f>SUM(D12:D20)</f>
        <v>20725000</v>
      </c>
      <c r="E22" s="376">
        <f t="shared" ref="E22:I22" si="2">SUM(E12:E20)</f>
        <v>0</v>
      </c>
      <c r="F22" s="376">
        <f t="shared" si="2"/>
        <v>20725000</v>
      </c>
      <c r="G22" s="376">
        <f t="shared" si="2"/>
        <v>19216947</v>
      </c>
      <c r="H22" s="376">
        <f t="shared" si="2"/>
        <v>18771677</v>
      </c>
      <c r="I22" s="376">
        <f t="shared" si="2"/>
        <v>1508053</v>
      </c>
      <c r="J22" s="310"/>
    </row>
    <row r="23" spans="1:10">
      <c r="B23" s="263"/>
      <c r="C23" s="263"/>
      <c r="D23" s="263"/>
      <c r="E23" s="263"/>
      <c r="F23" s="263"/>
      <c r="G23" s="263"/>
      <c r="H23" s="263"/>
      <c r="I23" s="263"/>
    </row>
    <row r="24" spans="1:10">
      <c r="B24" s="263"/>
      <c r="C24" s="263"/>
      <c r="D24" s="263"/>
      <c r="E24" s="263"/>
      <c r="F24" s="263"/>
      <c r="G24" s="263"/>
      <c r="H24" s="263"/>
      <c r="I24" s="263"/>
    </row>
    <row r="25" spans="1:10">
      <c r="B25" s="263"/>
      <c r="C25" s="263"/>
      <c r="D25" s="263"/>
      <c r="E25" s="263"/>
      <c r="F25" s="263"/>
      <c r="G25" s="263"/>
      <c r="H25" s="263"/>
      <c r="I25" s="263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H15" sqref="H15"/>
    </sheetView>
  </sheetViews>
  <sheetFormatPr baseColWidth="10" defaultRowHeight="15"/>
  <cols>
    <col min="1" max="1" width="2.5703125" style="301" customWidth="1"/>
    <col min="2" max="2" width="2" style="264" customWidth="1"/>
    <col min="3" max="3" width="45.85546875" style="264" customWidth="1"/>
    <col min="4" max="9" width="12.7109375" style="264" customWidth="1"/>
    <col min="10" max="10" width="4" style="301" customWidth="1"/>
  </cols>
  <sheetData>
    <row r="1" spans="2:9" s="301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81" t="s">
        <v>193</v>
      </c>
      <c r="C2" s="482"/>
      <c r="D2" s="482"/>
      <c r="E2" s="482"/>
      <c r="F2" s="482"/>
      <c r="G2" s="482"/>
      <c r="H2" s="482"/>
      <c r="I2" s="483"/>
    </row>
    <row r="3" spans="2:9">
      <c r="B3" s="484" t="s">
        <v>409</v>
      </c>
      <c r="C3" s="485"/>
      <c r="D3" s="485"/>
      <c r="E3" s="485"/>
      <c r="F3" s="485"/>
      <c r="G3" s="485"/>
      <c r="H3" s="485"/>
      <c r="I3" s="486"/>
    </row>
    <row r="4" spans="2:9">
      <c r="B4" s="484" t="s">
        <v>242</v>
      </c>
      <c r="C4" s="485"/>
      <c r="D4" s="485"/>
      <c r="E4" s="485"/>
      <c r="F4" s="485"/>
      <c r="G4" s="485"/>
      <c r="H4" s="485"/>
      <c r="I4" s="486"/>
    </row>
    <row r="5" spans="2:9">
      <c r="B5" s="484" t="s">
        <v>252</v>
      </c>
      <c r="C5" s="485"/>
      <c r="D5" s="485"/>
      <c r="E5" s="485"/>
      <c r="F5" s="485"/>
      <c r="G5" s="485"/>
      <c r="H5" s="485"/>
      <c r="I5" s="486"/>
    </row>
    <row r="6" spans="2:9">
      <c r="B6" s="487" t="s">
        <v>215</v>
      </c>
      <c r="C6" s="488"/>
      <c r="D6" s="488"/>
      <c r="E6" s="488"/>
      <c r="F6" s="488"/>
      <c r="G6" s="488"/>
      <c r="H6" s="488"/>
      <c r="I6" s="489"/>
    </row>
    <row r="7" spans="2:9" s="301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492" t="s">
        <v>76</v>
      </c>
      <c r="C8" s="493"/>
      <c r="D8" s="491" t="s">
        <v>253</v>
      </c>
      <c r="E8" s="491"/>
      <c r="F8" s="491"/>
      <c r="G8" s="491"/>
      <c r="H8" s="491"/>
      <c r="I8" s="491" t="s">
        <v>245</v>
      </c>
    </row>
    <row r="9" spans="2:9" ht="22.5">
      <c r="B9" s="494"/>
      <c r="C9" s="495"/>
      <c r="D9" s="302" t="s">
        <v>246</v>
      </c>
      <c r="E9" s="302" t="s">
        <v>247</v>
      </c>
      <c r="F9" s="302" t="s">
        <v>221</v>
      </c>
      <c r="G9" s="302" t="s">
        <v>222</v>
      </c>
      <c r="H9" s="302" t="s">
        <v>248</v>
      </c>
      <c r="I9" s="491"/>
    </row>
    <row r="10" spans="2:9">
      <c r="B10" s="496"/>
      <c r="C10" s="497"/>
      <c r="D10" s="302">
        <v>1</v>
      </c>
      <c r="E10" s="302">
        <v>2</v>
      </c>
      <c r="F10" s="302" t="s">
        <v>249</v>
      </c>
      <c r="G10" s="302">
        <v>4</v>
      </c>
      <c r="H10" s="302">
        <v>5</v>
      </c>
      <c r="I10" s="302" t="s">
        <v>250</v>
      </c>
    </row>
    <row r="11" spans="2:9">
      <c r="B11" s="314"/>
      <c r="C11" s="315"/>
      <c r="D11" s="316"/>
      <c r="E11" s="316"/>
      <c r="F11" s="316"/>
      <c r="G11" s="316"/>
      <c r="H11" s="316"/>
      <c r="I11" s="316"/>
    </row>
    <row r="12" spans="2:9">
      <c r="B12" s="303"/>
      <c r="C12" s="317" t="s">
        <v>254</v>
      </c>
      <c r="D12" s="377">
        <v>17892000</v>
      </c>
      <c r="E12" s="377">
        <v>1886776</v>
      </c>
      <c r="F12" s="377">
        <f>+D12+E12</f>
        <v>19778776</v>
      </c>
      <c r="G12" s="377">
        <v>18744298</v>
      </c>
      <c r="H12" s="377">
        <v>18649928</v>
      </c>
      <c r="I12" s="377">
        <f>+F12-G12</f>
        <v>1034478</v>
      </c>
    </row>
    <row r="13" spans="2:9">
      <c r="B13" s="303"/>
      <c r="C13" s="304"/>
      <c r="D13" s="377"/>
      <c r="E13" s="377"/>
      <c r="F13" s="377"/>
      <c r="G13" s="377"/>
      <c r="H13" s="377"/>
      <c r="I13" s="377"/>
    </row>
    <row r="14" spans="2:9">
      <c r="B14" s="318"/>
      <c r="C14" s="317" t="s">
        <v>255</v>
      </c>
      <c r="D14" s="377">
        <v>2833000</v>
      </c>
      <c r="E14" s="377">
        <v>-1886776</v>
      </c>
      <c r="F14" s="377">
        <f>+D14+E14</f>
        <v>946224</v>
      </c>
      <c r="G14" s="377">
        <v>472649</v>
      </c>
      <c r="H14" s="377">
        <v>121749</v>
      </c>
      <c r="I14" s="377">
        <f>+F14-G14</f>
        <v>473575</v>
      </c>
    </row>
    <row r="15" spans="2:9">
      <c r="B15" s="303"/>
      <c r="C15" s="304"/>
      <c r="D15" s="377"/>
      <c r="E15" s="377"/>
      <c r="F15" s="377"/>
      <c r="G15" s="377"/>
      <c r="H15" s="377"/>
      <c r="I15" s="377"/>
    </row>
    <row r="16" spans="2:9">
      <c r="B16" s="318"/>
      <c r="C16" s="317" t="s">
        <v>256</v>
      </c>
      <c r="D16" s="377"/>
      <c r="E16" s="377"/>
      <c r="F16" s="377">
        <f>+D16+E16</f>
        <v>0</v>
      </c>
      <c r="G16" s="377"/>
      <c r="H16" s="377"/>
      <c r="I16" s="377">
        <f>+F16-G16</f>
        <v>0</v>
      </c>
    </row>
    <row r="17" spans="1:10">
      <c r="B17" s="319"/>
      <c r="C17" s="320"/>
      <c r="D17" s="378"/>
      <c r="E17" s="378"/>
      <c r="F17" s="378"/>
      <c r="G17" s="378"/>
      <c r="H17" s="378"/>
      <c r="I17" s="378"/>
    </row>
    <row r="18" spans="1:10" s="313" customFormat="1">
      <c r="A18" s="310"/>
      <c r="B18" s="319"/>
      <c r="C18" s="320" t="s">
        <v>251</v>
      </c>
      <c r="D18" s="379">
        <f>+D12+D14+D16</f>
        <v>20725000</v>
      </c>
      <c r="E18" s="379">
        <f t="shared" ref="E18:I18" si="0">+E12+E14+E16</f>
        <v>0</v>
      </c>
      <c r="F18" s="379">
        <f t="shared" si="0"/>
        <v>20725000</v>
      </c>
      <c r="G18" s="379">
        <f t="shared" si="0"/>
        <v>19216947</v>
      </c>
      <c r="H18" s="379">
        <f t="shared" si="0"/>
        <v>18771677</v>
      </c>
      <c r="I18" s="379">
        <f t="shared" si="0"/>
        <v>1508053</v>
      </c>
      <c r="J18" s="310"/>
    </row>
    <row r="19" spans="1:10" s="301" customFormat="1">
      <c r="B19" s="263"/>
      <c r="C19" s="263"/>
      <c r="D19" s="263"/>
      <c r="E19" s="263"/>
      <c r="F19" s="263"/>
      <c r="G19" s="263"/>
      <c r="H19" s="263"/>
      <c r="I19" s="263"/>
    </row>
    <row r="21" spans="1:10">
      <c r="D21" s="324" t="str">
        <f>IF(D18=CAdmon!D22," ","ERROR")</f>
        <v xml:space="preserve"> </v>
      </c>
      <c r="E21" s="324" t="str">
        <f>IF(E18=CAdmon!E22," ","ERROR")</f>
        <v xml:space="preserve"> </v>
      </c>
      <c r="F21" s="324" t="str">
        <f>IF(F18=CAdmon!F22," ","ERROR")</f>
        <v xml:space="preserve"> </v>
      </c>
      <c r="G21" s="324" t="str">
        <f>IF(G18=CAdmon!G22," ","ERROR")</f>
        <v xml:space="preserve"> </v>
      </c>
      <c r="H21" s="324" t="str">
        <f>IF(H18=CAdmon!H22," ","ERROR")</f>
        <v xml:space="preserve"> </v>
      </c>
      <c r="I21" s="324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40" zoomScaleNormal="100" workbookViewId="0">
      <selection activeCell="F89" sqref="F89"/>
    </sheetView>
  </sheetViews>
  <sheetFormatPr baseColWidth="10" defaultRowHeight="15"/>
  <cols>
    <col min="1" max="1" width="2.42578125" style="301" customWidth="1"/>
    <col min="2" max="2" width="4.5703125" style="264" customWidth="1"/>
    <col min="3" max="3" width="57.28515625" style="264" customWidth="1"/>
    <col min="4" max="9" width="12.7109375" style="264" customWidth="1"/>
    <col min="10" max="10" width="3.7109375" style="301" customWidth="1"/>
  </cols>
  <sheetData>
    <row r="1" spans="2:9">
      <c r="B1" s="481" t="s">
        <v>193</v>
      </c>
      <c r="C1" s="482"/>
      <c r="D1" s="482"/>
      <c r="E1" s="482"/>
      <c r="F1" s="482"/>
      <c r="G1" s="482"/>
      <c r="H1" s="482"/>
      <c r="I1" s="483"/>
    </row>
    <row r="2" spans="2:9">
      <c r="B2" s="484" t="s">
        <v>409</v>
      </c>
      <c r="C2" s="485"/>
      <c r="D2" s="485"/>
      <c r="E2" s="485"/>
      <c r="F2" s="485"/>
      <c r="G2" s="485"/>
      <c r="H2" s="485"/>
      <c r="I2" s="486"/>
    </row>
    <row r="3" spans="2:9">
      <c r="B3" s="484" t="s">
        <v>242</v>
      </c>
      <c r="C3" s="485"/>
      <c r="D3" s="485"/>
      <c r="E3" s="485"/>
      <c r="F3" s="485"/>
      <c r="G3" s="485"/>
      <c r="H3" s="485"/>
      <c r="I3" s="486"/>
    </row>
    <row r="4" spans="2:9">
      <c r="B4" s="484" t="s">
        <v>282</v>
      </c>
      <c r="C4" s="485"/>
      <c r="D4" s="485"/>
      <c r="E4" s="485"/>
      <c r="F4" s="485"/>
      <c r="G4" s="485"/>
      <c r="H4" s="485"/>
      <c r="I4" s="486"/>
    </row>
    <row r="5" spans="2:9">
      <c r="B5" s="487" t="s">
        <v>215</v>
      </c>
      <c r="C5" s="488"/>
      <c r="D5" s="488"/>
      <c r="E5" s="488"/>
      <c r="F5" s="488"/>
      <c r="G5" s="488"/>
      <c r="H5" s="488"/>
      <c r="I5" s="489"/>
    </row>
    <row r="6" spans="2:9" s="301" customFormat="1" ht="6.75" customHeight="1">
      <c r="B6" s="263"/>
      <c r="C6" s="263"/>
      <c r="D6" s="263"/>
      <c r="E6" s="263"/>
      <c r="F6" s="263"/>
      <c r="G6" s="263"/>
      <c r="H6" s="263"/>
      <c r="I6" s="263"/>
    </row>
    <row r="7" spans="2:9">
      <c r="B7" s="490" t="s">
        <v>76</v>
      </c>
      <c r="C7" s="490"/>
      <c r="D7" s="491" t="s">
        <v>244</v>
      </c>
      <c r="E7" s="491"/>
      <c r="F7" s="491"/>
      <c r="G7" s="491"/>
      <c r="H7" s="491"/>
      <c r="I7" s="491" t="s">
        <v>245</v>
      </c>
    </row>
    <row r="8" spans="2:9" ht="22.5">
      <c r="B8" s="490"/>
      <c r="C8" s="490"/>
      <c r="D8" s="302" t="s">
        <v>246</v>
      </c>
      <c r="E8" s="302" t="s">
        <v>247</v>
      </c>
      <c r="F8" s="302" t="s">
        <v>221</v>
      </c>
      <c r="G8" s="302" t="s">
        <v>222</v>
      </c>
      <c r="H8" s="302" t="s">
        <v>248</v>
      </c>
      <c r="I8" s="491"/>
    </row>
    <row r="9" spans="2:9" ht="11.25" customHeight="1">
      <c r="B9" s="490"/>
      <c r="C9" s="490"/>
      <c r="D9" s="302">
        <v>1</v>
      </c>
      <c r="E9" s="302">
        <v>2</v>
      </c>
      <c r="F9" s="302" t="s">
        <v>249</v>
      </c>
      <c r="G9" s="302">
        <v>4</v>
      </c>
      <c r="H9" s="302">
        <v>5</v>
      </c>
      <c r="I9" s="302" t="s">
        <v>250</v>
      </c>
    </row>
    <row r="10" spans="2:9">
      <c r="B10" s="498" t="s">
        <v>181</v>
      </c>
      <c r="C10" s="499"/>
      <c r="D10" s="382">
        <f>SUM(D11:D17)</f>
        <v>16299298</v>
      </c>
      <c r="E10" s="382">
        <f>SUM(E11:E17)</f>
        <v>0</v>
      </c>
      <c r="F10" s="382">
        <f>+D10+E10</f>
        <v>16299298</v>
      </c>
      <c r="G10" s="382">
        <f t="shared" ref="G10:H10" si="0">SUM(G11:G17)</f>
        <v>15327157</v>
      </c>
      <c r="H10" s="382">
        <f t="shared" si="0"/>
        <v>15232786</v>
      </c>
      <c r="I10" s="382">
        <f>+F10-G10</f>
        <v>972141</v>
      </c>
    </row>
    <row r="11" spans="2:9">
      <c r="B11" s="326"/>
      <c r="C11" s="327" t="s">
        <v>257</v>
      </c>
      <c r="D11" s="377">
        <v>10723776</v>
      </c>
      <c r="E11" s="377">
        <v>0</v>
      </c>
      <c r="F11" s="382">
        <f t="shared" ref="F11:F74" si="1">+D11+E11</f>
        <v>10723776</v>
      </c>
      <c r="G11" s="377">
        <v>10234104</v>
      </c>
      <c r="H11" s="377">
        <v>10234104</v>
      </c>
      <c r="I11" s="382">
        <f t="shared" ref="I11:I74" si="2">+F11-G11</f>
        <v>489672</v>
      </c>
    </row>
    <row r="12" spans="2:9">
      <c r="B12" s="326"/>
      <c r="C12" s="327" t="s">
        <v>258</v>
      </c>
      <c r="D12" s="377">
        <v>148800</v>
      </c>
      <c r="E12" s="377">
        <v>-94393</v>
      </c>
      <c r="F12" s="382">
        <f t="shared" si="1"/>
        <v>54407</v>
      </c>
      <c r="G12" s="377">
        <v>37080</v>
      </c>
      <c r="H12" s="377">
        <v>37080</v>
      </c>
      <c r="I12" s="382">
        <f t="shared" si="2"/>
        <v>17327</v>
      </c>
    </row>
    <row r="13" spans="2:9">
      <c r="B13" s="326"/>
      <c r="C13" s="327" t="s">
        <v>259</v>
      </c>
      <c r="D13" s="377">
        <v>2978826</v>
      </c>
      <c r="E13" s="377">
        <v>0</v>
      </c>
      <c r="F13" s="382">
        <f t="shared" si="1"/>
        <v>2978826</v>
      </c>
      <c r="G13" s="377">
        <v>2878885</v>
      </c>
      <c r="H13" s="377">
        <v>2878885</v>
      </c>
      <c r="I13" s="382">
        <f t="shared" si="2"/>
        <v>99941</v>
      </c>
    </row>
    <row r="14" spans="2:9">
      <c r="B14" s="326"/>
      <c r="C14" s="327" t="s">
        <v>260</v>
      </c>
      <c r="D14" s="377">
        <v>1433156</v>
      </c>
      <c r="E14" s="377">
        <v>0</v>
      </c>
      <c r="F14" s="382">
        <f t="shared" si="1"/>
        <v>1433156</v>
      </c>
      <c r="G14" s="377">
        <v>1067955</v>
      </c>
      <c r="H14" s="377">
        <v>973584</v>
      </c>
      <c r="I14" s="382">
        <f t="shared" si="2"/>
        <v>365201</v>
      </c>
    </row>
    <row r="15" spans="2:9">
      <c r="B15" s="326"/>
      <c r="C15" s="327" t="s">
        <v>261</v>
      </c>
      <c r="D15" s="377">
        <v>1014740</v>
      </c>
      <c r="E15" s="377">
        <v>94393</v>
      </c>
      <c r="F15" s="382">
        <f t="shared" si="1"/>
        <v>1109133</v>
      </c>
      <c r="G15" s="377">
        <v>1109133</v>
      </c>
      <c r="H15" s="377">
        <v>1109133</v>
      </c>
      <c r="I15" s="382">
        <f t="shared" si="2"/>
        <v>0</v>
      </c>
    </row>
    <row r="16" spans="2:9">
      <c r="B16" s="326"/>
      <c r="C16" s="327" t="s">
        <v>262</v>
      </c>
      <c r="D16" s="377">
        <v>0</v>
      </c>
      <c r="E16" s="377">
        <v>0</v>
      </c>
      <c r="F16" s="382">
        <f t="shared" si="1"/>
        <v>0</v>
      </c>
      <c r="G16" s="377">
        <v>0</v>
      </c>
      <c r="H16" s="377">
        <v>0</v>
      </c>
      <c r="I16" s="382">
        <f t="shared" si="2"/>
        <v>0</v>
      </c>
    </row>
    <row r="17" spans="2:9">
      <c r="B17" s="326"/>
      <c r="C17" s="327" t="s">
        <v>263</v>
      </c>
      <c r="D17" s="377">
        <v>0</v>
      </c>
      <c r="E17" s="377">
        <v>0</v>
      </c>
      <c r="F17" s="382">
        <f t="shared" si="1"/>
        <v>0</v>
      </c>
      <c r="G17" s="377">
        <v>0</v>
      </c>
      <c r="H17" s="377">
        <v>0</v>
      </c>
      <c r="I17" s="382">
        <f t="shared" si="2"/>
        <v>0</v>
      </c>
    </row>
    <row r="18" spans="2:9">
      <c r="B18" s="498" t="s">
        <v>88</v>
      </c>
      <c r="C18" s="499"/>
      <c r="D18" s="382">
        <f>SUM(D19:D27)</f>
        <v>570000</v>
      </c>
      <c r="E18" s="382">
        <f>SUM(E19:E27)</f>
        <v>0</v>
      </c>
      <c r="F18" s="382">
        <f t="shared" si="1"/>
        <v>570000</v>
      </c>
      <c r="G18" s="382">
        <f t="shared" ref="G18:H18" si="3">SUM(G19:G27)</f>
        <v>507663</v>
      </c>
      <c r="H18" s="382">
        <f t="shared" si="3"/>
        <v>507474</v>
      </c>
      <c r="I18" s="382">
        <f t="shared" si="2"/>
        <v>62337</v>
      </c>
    </row>
    <row r="19" spans="2:9">
      <c r="B19" s="326"/>
      <c r="C19" s="327" t="s">
        <v>264</v>
      </c>
      <c r="D19" s="377">
        <v>270000</v>
      </c>
      <c r="E19" s="377">
        <v>-26199</v>
      </c>
      <c r="F19" s="382">
        <f t="shared" si="1"/>
        <v>243801</v>
      </c>
      <c r="G19" s="377">
        <v>210291</v>
      </c>
      <c r="H19" s="377">
        <v>210291</v>
      </c>
      <c r="I19" s="382">
        <f t="shared" si="2"/>
        <v>33510</v>
      </c>
    </row>
    <row r="20" spans="2:9">
      <c r="B20" s="326"/>
      <c r="C20" s="327" t="s">
        <v>265</v>
      </c>
      <c r="D20" s="377">
        <v>0</v>
      </c>
      <c r="E20" s="377">
        <v>26199</v>
      </c>
      <c r="F20" s="382">
        <f t="shared" si="1"/>
        <v>26199</v>
      </c>
      <c r="G20" s="377">
        <v>26199</v>
      </c>
      <c r="H20" s="377">
        <v>26199</v>
      </c>
      <c r="I20" s="382">
        <f t="shared" si="2"/>
        <v>0</v>
      </c>
    </row>
    <row r="21" spans="2:9">
      <c r="B21" s="326"/>
      <c r="C21" s="327" t="s">
        <v>266</v>
      </c>
      <c r="D21" s="377">
        <v>0</v>
      </c>
      <c r="E21" s="377">
        <v>0</v>
      </c>
      <c r="F21" s="382">
        <f t="shared" si="1"/>
        <v>0</v>
      </c>
      <c r="G21" s="377">
        <v>0</v>
      </c>
      <c r="H21" s="377">
        <v>0</v>
      </c>
      <c r="I21" s="382">
        <f t="shared" si="2"/>
        <v>0</v>
      </c>
    </row>
    <row r="22" spans="2:9">
      <c r="B22" s="326"/>
      <c r="C22" s="327" t="s">
        <v>267</v>
      </c>
      <c r="D22" s="377">
        <v>0</v>
      </c>
      <c r="E22" s="377">
        <v>4652</v>
      </c>
      <c r="F22" s="382">
        <f t="shared" si="1"/>
        <v>4652</v>
      </c>
      <c r="G22" s="377">
        <v>4652</v>
      </c>
      <c r="H22" s="377">
        <v>4652</v>
      </c>
      <c r="I22" s="382">
        <f t="shared" si="2"/>
        <v>0</v>
      </c>
    </row>
    <row r="23" spans="2:9">
      <c r="B23" s="326"/>
      <c r="C23" s="327" t="s">
        <v>268</v>
      </c>
      <c r="D23" s="377">
        <v>0</v>
      </c>
      <c r="E23" s="377">
        <v>111</v>
      </c>
      <c r="F23" s="382">
        <f t="shared" si="1"/>
        <v>111</v>
      </c>
      <c r="G23" s="377">
        <v>111</v>
      </c>
      <c r="H23" s="377">
        <v>111</v>
      </c>
      <c r="I23" s="382">
        <f t="shared" si="2"/>
        <v>0</v>
      </c>
    </row>
    <row r="24" spans="2:9">
      <c r="B24" s="326"/>
      <c r="C24" s="327" t="s">
        <v>269</v>
      </c>
      <c r="D24" s="377">
        <v>300000</v>
      </c>
      <c r="E24" s="377">
        <v>-18249</v>
      </c>
      <c r="F24" s="382">
        <f t="shared" si="1"/>
        <v>281751</v>
      </c>
      <c r="G24" s="377">
        <v>252924</v>
      </c>
      <c r="H24" s="377">
        <v>252924</v>
      </c>
      <c r="I24" s="382">
        <f t="shared" si="2"/>
        <v>28827</v>
      </c>
    </row>
    <row r="25" spans="2:9">
      <c r="B25" s="326"/>
      <c r="C25" s="327" t="s">
        <v>270</v>
      </c>
      <c r="D25" s="377">
        <v>0</v>
      </c>
      <c r="E25" s="377">
        <v>189</v>
      </c>
      <c r="F25" s="382">
        <f t="shared" si="1"/>
        <v>189</v>
      </c>
      <c r="G25" s="377">
        <v>189</v>
      </c>
      <c r="H25" s="377">
        <v>0</v>
      </c>
      <c r="I25" s="382">
        <f t="shared" si="2"/>
        <v>0</v>
      </c>
    </row>
    <row r="26" spans="2:9">
      <c r="B26" s="326"/>
      <c r="C26" s="327" t="s">
        <v>271</v>
      </c>
      <c r="D26" s="377">
        <v>0</v>
      </c>
      <c r="E26" s="377">
        <v>0</v>
      </c>
      <c r="F26" s="382">
        <f t="shared" si="1"/>
        <v>0</v>
      </c>
      <c r="G26" s="377">
        <v>0</v>
      </c>
      <c r="H26" s="377">
        <v>0</v>
      </c>
      <c r="I26" s="382">
        <f t="shared" si="2"/>
        <v>0</v>
      </c>
    </row>
    <row r="27" spans="2:9">
      <c r="B27" s="326"/>
      <c r="C27" s="327" t="s">
        <v>272</v>
      </c>
      <c r="D27" s="377">
        <v>0</v>
      </c>
      <c r="E27" s="377">
        <v>13297</v>
      </c>
      <c r="F27" s="382">
        <f t="shared" si="1"/>
        <v>13297</v>
      </c>
      <c r="G27" s="377">
        <v>13297</v>
      </c>
      <c r="H27" s="377">
        <v>13297</v>
      </c>
      <c r="I27" s="382">
        <f t="shared" si="2"/>
        <v>0</v>
      </c>
    </row>
    <row r="28" spans="2:9">
      <c r="B28" s="498" t="s">
        <v>90</v>
      </c>
      <c r="C28" s="499"/>
      <c r="D28" s="382">
        <f>SUM(D29:D37)</f>
        <v>1022702</v>
      </c>
      <c r="E28" s="382">
        <f t="shared" ref="E28" si="4">SUM(E29:E37)</f>
        <v>1886776</v>
      </c>
      <c r="F28" s="382">
        <f t="shared" si="1"/>
        <v>2909478</v>
      </c>
      <c r="G28" s="382">
        <f t="shared" ref="G28" si="5">SUM(G29:G37)</f>
        <v>2909478</v>
      </c>
      <c r="H28" s="382">
        <f t="shared" ref="H28" si="6">SUM(H29:H37)</f>
        <v>2909478</v>
      </c>
      <c r="I28" s="382">
        <f t="shared" si="2"/>
        <v>0</v>
      </c>
    </row>
    <row r="29" spans="2:9">
      <c r="B29" s="326"/>
      <c r="C29" s="327" t="s">
        <v>273</v>
      </c>
      <c r="D29" s="377">
        <v>0</v>
      </c>
      <c r="E29" s="377">
        <v>296254</v>
      </c>
      <c r="F29" s="382">
        <f t="shared" si="1"/>
        <v>296254</v>
      </c>
      <c r="G29" s="377">
        <v>296254</v>
      </c>
      <c r="H29" s="377">
        <v>296254</v>
      </c>
      <c r="I29" s="382">
        <f t="shared" si="2"/>
        <v>0</v>
      </c>
    </row>
    <row r="30" spans="2:9">
      <c r="B30" s="326"/>
      <c r="C30" s="327" t="s">
        <v>274</v>
      </c>
      <c r="D30" s="377">
        <v>960000</v>
      </c>
      <c r="E30" s="377">
        <v>7616</v>
      </c>
      <c r="F30" s="382">
        <f t="shared" si="1"/>
        <v>967616</v>
      </c>
      <c r="G30" s="377">
        <v>967616</v>
      </c>
      <c r="H30" s="377">
        <v>967616</v>
      </c>
      <c r="I30" s="382">
        <f t="shared" si="2"/>
        <v>0</v>
      </c>
    </row>
    <row r="31" spans="2:9">
      <c r="B31" s="326"/>
      <c r="C31" s="327" t="s">
        <v>275</v>
      </c>
      <c r="D31" s="377">
        <v>0</v>
      </c>
      <c r="E31" s="377">
        <v>1136938</v>
      </c>
      <c r="F31" s="382">
        <f t="shared" si="1"/>
        <v>1136938</v>
      </c>
      <c r="G31" s="377">
        <v>1136938</v>
      </c>
      <c r="H31" s="377">
        <v>1136938</v>
      </c>
      <c r="I31" s="382">
        <f t="shared" si="2"/>
        <v>0</v>
      </c>
    </row>
    <row r="32" spans="2:9">
      <c r="B32" s="326"/>
      <c r="C32" s="327" t="s">
        <v>276</v>
      </c>
      <c r="D32" s="377">
        <v>62702</v>
      </c>
      <c r="E32" s="377">
        <v>23756</v>
      </c>
      <c r="F32" s="382">
        <f t="shared" si="1"/>
        <v>86458</v>
      </c>
      <c r="G32" s="377">
        <v>86458</v>
      </c>
      <c r="H32" s="377">
        <v>86458</v>
      </c>
      <c r="I32" s="382">
        <f t="shared" si="2"/>
        <v>0</v>
      </c>
    </row>
    <row r="33" spans="2:9">
      <c r="B33" s="326"/>
      <c r="C33" s="327" t="s">
        <v>277</v>
      </c>
      <c r="D33" s="377">
        <v>0</v>
      </c>
      <c r="E33" s="377">
        <v>174971</v>
      </c>
      <c r="F33" s="382">
        <f t="shared" si="1"/>
        <v>174971</v>
      </c>
      <c r="G33" s="377">
        <v>174971</v>
      </c>
      <c r="H33" s="377">
        <v>174971</v>
      </c>
      <c r="I33" s="382">
        <f t="shared" si="2"/>
        <v>0</v>
      </c>
    </row>
    <row r="34" spans="2:9">
      <c r="B34" s="326"/>
      <c r="C34" s="327" t="s">
        <v>278</v>
      </c>
      <c r="D34" s="377">
        <v>0</v>
      </c>
      <c r="E34" s="377">
        <v>137185</v>
      </c>
      <c r="F34" s="382">
        <f t="shared" si="1"/>
        <v>137185</v>
      </c>
      <c r="G34" s="377">
        <v>137185</v>
      </c>
      <c r="H34" s="377">
        <v>137185</v>
      </c>
      <c r="I34" s="382">
        <f t="shared" si="2"/>
        <v>0</v>
      </c>
    </row>
    <row r="35" spans="2:9">
      <c r="B35" s="326"/>
      <c r="C35" s="327" t="s">
        <v>279</v>
      </c>
      <c r="D35" s="377">
        <v>0</v>
      </c>
      <c r="E35" s="377">
        <v>49515</v>
      </c>
      <c r="F35" s="382">
        <f t="shared" si="1"/>
        <v>49515</v>
      </c>
      <c r="G35" s="377">
        <v>49515</v>
      </c>
      <c r="H35" s="377">
        <v>49515</v>
      </c>
      <c r="I35" s="382">
        <f t="shared" si="2"/>
        <v>0</v>
      </c>
    </row>
    <row r="36" spans="2:9">
      <c r="B36" s="326"/>
      <c r="C36" s="327" t="s">
        <v>280</v>
      </c>
      <c r="D36" s="377">
        <v>0</v>
      </c>
      <c r="E36" s="377">
        <v>42837</v>
      </c>
      <c r="F36" s="382">
        <f t="shared" si="1"/>
        <v>42837</v>
      </c>
      <c r="G36" s="377">
        <v>42837</v>
      </c>
      <c r="H36" s="377">
        <v>42837</v>
      </c>
      <c r="I36" s="382">
        <f t="shared" si="2"/>
        <v>0</v>
      </c>
    </row>
    <row r="37" spans="2:9">
      <c r="B37" s="326"/>
      <c r="C37" s="327" t="s">
        <v>281</v>
      </c>
      <c r="D37" s="377">
        <v>0</v>
      </c>
      <c r="E37" s="377">
        <v>17704</v>
      </c>
      <c r="F37" s="382">
        <f t="shared" si="1"/>
        <v>17704</v>
      </c>
      <c r="G37" s="377">
        <v>17704</v>
      </c>
      <c r="H37" s="377">
        <v>17704</v>
      </c>
      <c r="I37" s="382">
        <f t="shared" si="2"/>
        <v>0</v>
      </c>
    </row>
    <row r="38" spans="2:9">
      <c r="B38" s="498" t="s">
        <v>234</v>
      </c>
      <c r="C38" s="499"/>
      <c r="D38" s="382">
        <f>SUM(D39:D47)</f>
        <v>0</v>
      </c>
      <c r="E38" s="382">
        <f>SUM(E39:E47)</f>
        <v>0</v>
      </c>
      <c r="F38" s="382">
        <f t="shared" si="1"/>
        <v>0</v>
      </c>
      <c r="G38" s="382">
        <f t="shared" ref="G38:H38" si="7">SUM(G39:G47)</f>
        <v>0</v>
      </c>
      <c r="H38" s="382">
        <f t="shared" si="7"/>
        <v>0</v>
      </c>
      <c r="I38" s="382">
        <f t="shared" si="2"/>
        <v>0</v>
      </c>
    </row>
    <row r="39" spans="2:9">
      <c r="B39" s="326"/>
      <c r="C39" s="327" t="s">
        <v>94</v>
      </c>
      <c r="D39" s="377">
        <v>0</v>
      </c>
      <c r="E39" s="377">
        <v>0</v>
      </c>
      <c r="F39" s="382">
        <f t="shared" si="1"/>
        <v>0</v>
      </c>
      <c r="G39" s="377">
        <v>0</v>
      </c>
      <c r="H39" s="377">
        <v>0</v>
      </c>
      <c r="I39" s="382">
        <f t="shared" si="2"/>
        <v>0</v>
      </c>
    </row>
    <row r="40" spans="2:9">
      <c r="B40" s="326"/>
      <c r="C40" s="327" t="s">
        <v>96</v>
      </c>
      <c r="D40" s="377">
        <v>0</v>
      </c>
      <c r="E40" s="377">
        <v>0</v>
      </c>
      <c r="F40" s="382">
        <f t="shared" si="1"/>
        <v>0</v>
      </c>
      <c r="G40" s="377">
        <v>0</v>
      </c>
      <c r="H40" s="377">
        <v>0</v>
      </c>
      <c r="I40" s="382">
        <f t="shared" si="2"/>
        <v>0</v>
      </c>
    </row>
    <row r="41" spans="2:9">
      <c r="B41" s="326"/>
      <c r="C41" s="327" t="s">
        <v>98</v>
      </c>
      <c r="D41" s="377">
        <v>0</v>
      </c>
      <c r="E41" s="377">
        <v>0</v>
      </c>
      <c r="F41" s="382">
        <f t="shared" si="1"/>
        <v>0</v>
      </c>
      <c r="G41" s="377">
        <v>0</v>
      </c>
      <c r="H41" s="377">
        <v>0</v>
      </c>
      <c r="I41" s="382">
        <f t="shared" si="2"/>
        <v>0</v>
      </c>
    </row>
    <row r="42" spans="2:9">
      <c r="B42" s="326"/>
      <c r="C42" s="327" t="s">
        <v>99</v>
      </c>
      <c r="D42" s="377">
        <v>0</v>
      </c>
      <c r="E42" s="377">
        <v>0</v>
      </c>
      <c r="F42" s="382">
        <f t="shared" si="1"/>
        <v>0</v>
      </c>
      <c r="G42" s="377">
        <v>0</v>
      </c>
      <c r="H42" s="377">
        <v>0</v>
      </c>
      <c r="I42" s="382">
        <f t="shared" si="2"/>
        <v>0</v>
      </c>
    </row>
    <row r="43" spans="2:9">
      <c r="B43" s="326"/>
      <c r="C43" s="327" t="s">
        <v>101</v>
      </c>
      <c r="D43" s="377">
        <v>0</v>
      </c>
      <c r="E43" s="377">
        <v>0</v>
      </c>
      <c r="F43" s="382">
        <f t="shared" si="1"/>
        <v>0</v>
      </c>
      <c r="G43" s="377">
        <v>0</v>
      </c>
      <c r="H43" s="377">
        <v>0</v>
      </c>
      <c r="I43" s="382">
        <f t="shared" si="2"/>
        <v>0</v>
      </c>
    </row>
    <row r="44" spans="2:9">
      <c r="B44" s="326"/>
      <c r="C44" s="327" t="s">
        <v>283</v>
      </c>
      <c r="D44" s="377">
        <v>0</v>
      </c>
      <c r="E44" s="377">
        <v>0</v>
      </c>
      <c r="F44" s="382">
        <f t="shared" si="1"/>
        <v>0</v>
      </c>
      <c r="G44" s="377">
        <v>0</v>
      </c>
      <c r="H44" s="377">
        <v>0</v>
      </c>
      <c r="I44" s="382">
        <f t="shared" si="2"/>
        <v>0</v>
      </c>
    </row>
    <row r="45" spans="2:9">
      <c r="B45" s="326"/>
      <c r="C45" s="327" t="s">
        <v>104</v>
      </c>
      <c r="D45" s="377">
        <v>0</v>
      </c>
      <c r="E45" s="377">
        <v>0</v>
      </c>
      <c r="F45" s="382">
        <f t="shared" si="1"/>
        <v>0</v>
      </c>
      <c r="G45" s="377">
        <v>0</v>
      </c>
      <c r="H45" s="377">
        <v>0</v>
      </c>
      <c r="I45" s="382">
        <f t="shared" si="2"/>
        <v>0</v>
      </c>
    </row>
    <row r="46" spans="2:9">
      <c r="B46" s="326"/>
      <c r="C46" s="327" t="s">
        <v>105</v>
      </c>
      <c r="D46" s="377">
        <v>0</v>
      </c>
      <c r="E46" s="377">
        <v>0</v>
      </c>
      <c r="F46" s="382">
        <f t="shared" si="1"/>
        <v>0</v>
      </c>
      <c r="G46" s="377">
        <v>0</v>
      </c>
      <c r="H46" s="377">
        <v>0</v>
      </c>
      <c r="I46" s="382">
        <f t="shared" si="2"/>
        <v>0</v>
      </c>
    </row>
    <row r="47" spans="2:9">
      <c r="B47" s="326"/>
      <c r="C47" s="327" t="s">
        <v>107</v>
      </c>
      <c r="D47" s="377">
        <v>0</v>
      </c>
      <c r="E47" s="377">
        <v>0</v>
      </c>
      <c r="F47" s="382">
        <f t="shared" si="1"/>
        <v>0</v>
      </c>
      <c r="G47" s="377">
        <v>0</v>
      </c>
      <c r="H47" s="377">
        <v>0</v>
      </c>
      <c r="I47" s="382">
        <f t="shared" si="2"/>
        <v>0</v>
      </c>
    </row>
    <row r="48" spans="2:9">
      <c r="B48" s="498" t="s">
        <v>284</v>
      </c>
      <c r="C48" s="499"/>
      <c r="D48" s="382">
        <f>SUM(D49:D57)</f>
        <v>2833000</v>
      </c>
      <c r="E48" s="382">
        <f>SUM(E49:E57)</f>
        <v>-1886776</v>
      </c>
      <c r="F48" s="382">
        <f t="shared" si="1"/>
        <v>946224</v>
      </c>
      <c r="G48" s="382">
        <f t="shared" ref="G48:H48" si="8">SUM(G49:G57)</f>
        <v>472580</v>
      </c>
      <c r="H48" s="382">
        <f t="shared" si="8"/>
        <v>121750</v>
      </c>
      <c r="I48" s="382">
        <f t="shared" si="2"/>
        <v>473644</v>
      </c>
    </row>
    <row r="49" spans="2:9">
      <c r="B49" s="326"/>
      <c r="C49" s="327" t="s">
        <v>285</v>
      </c>
      <c r="D49" s="377">
        <v>1063000</v>
      </c>
      <c r="E49" s="377">
        <v>-845930</v>
      </c>
      <c r="F49" s="382">
        <f t="shared" si="1"/>
        <v>217070</v>
      </c>
      <c r="G49" s="377">
        <v>117000</v>
      </c>
      <c r="H49" s="377">
        <v>117070</v>
      </c>
      <c r="I49" s="382">
        <f t="shared" si="2"/>
        <v>100070</v>
      </c>
    </row>
    <row r="50" spans="2:9">
      <c r="B50" s="326"/>
      <c r="C50" s="327" t="s">
        <v>286</v>
      </c>
      <c r="D50" s="377">
        <v>800000</v>
      </c>
      <c r="E50" s="377">
        <v>-698377</v>
      </c>
      <c r="F50" s="382">
        <f t="shared" si="1"/>
        <v>101623</v>
      </c>
      <c r="G50" s="377">
        <v>1623</v>
      </c>
      <c r="H50" s="377">
        <v>1623</v>
      </c>
      <c r="I50" s="382">
        <f t="shared" si="2"/>
        <v>100000</v>
      </c>
    </row>
    <row r="51" spans="2:9">
      <c r="B51" s="326"/>
      <c r="C51" s="327" t="s">
        <v>287</v>
      </c>
      <c r="D51" s="377">
        <v>0</v>
      </c>
      <c r="E51" s="377">
        <v>0</v>
      </c>
      <c r="F51" s="382">
        <f t="shared" si="1"/>
        <v>0</v>
      </c>
      <c r="G51" s="377">
        <v>0</v>
      </c>
      <c r="H51" s="377">
        <v>0</v>
      </c>
      <c r="I51" s="382">
        <f t="shared" si="2"/>
        <v>0</v>
      </c>
    </row>
    <row r="52" spans="2:9">
      <c r="B52" s="326"/>
      <c r="C52" s="327" t="s">
        <v>288</v>
      </c>
      <c r="D52" s="377">
        <v>300000</v>
      </c>
      <c r="E52" s="377">
        <v>50900</v>
      </c>
      <c r="F52" s="382">
        <f t="shared" si="1"/>
        <v>350900</v>
      </c>
      <c r="G52" s="377">
        <v>350900</v>
      </c>
      <c r="H52" s="377">
        <v>0</v>
      </c>
      <c r="I52" s="382">
        <f t="shared" si="2"/>
        <v>0</v>
      </c>
    </row>
    <row r="53" spans="2:9">
      <c r="B53" s="326"/>
      <c r="C53" s="327" t="s">
        <v>289</v>
      </c>
      <c r="D53" s="377">
        <v>0</v>
      </c>
      <c r="E53" s="377">
        <v>0</v>
      </c>
      <c r="F53" s="382">
        <f t="shared" si="1"/>
        <v>0</v>
      </c>
      <c r="G53" s="377">
        <v>0</v>
      </c>
      <c r="H53" s="377">
        <v>0</v>
      </c>
      <c r="I53" s="382">
        <f t="shared" si="2"/>
        <v>0</v>
      </c>
    </row>
    <row r="54" spans="2:9">
      <c r="B54" s="326"/>
      <c r="C54" s="327" t="s">
        <v>290</v>
      </c>
      <c r="D54" s="377">
        <v>0</v>
      </c>
      <c r="E54" s="377">
        <v>3057</v>
      </c>
      <c r="F54" s="382">
        <f t="shared" si="1"/>
        <v>3057</v>
      </c>
      <c r="G54" s="377">
        <v>3057</v>
      </c>
      <c r="H54" s="377">
        <v>3057</v>
      </c>
      <c r="I54" s="382">
        <f t="shared" si="2"/>
        <v>0</v>
      </c>
    </row>
    <row r="55" spans="2:9">
      <c r="B55" s="326"/>
      <c r="C55" s="327" t="s">
        <v>291</v>
      </c>
      <c r="D55" s="377">
        <v>0</v>
      </c>
      <c r="E55" s="377">
        <v>0</v>
      </c>
      <c r="F55" s="382">
        <f t="shared" si="1"/>
        <v>0</v>
      </c>
      <c r="G55" s="377">
        <v>0</v>
      </c>
      <c r="H55" s="377">
        <v>0</v>
      </c>
      <c r="I55" s="382">
        <f t="shared" si="2"/>
        <v>0</v>
      </c>
    </row>
    <row r="56" spans="2:9">
      <c r="B56" s="326"/>
      <c r="C56" s="327" t="s">
        <v>292</v>
      </c>
      <c r="D56" s="377">
        <v>520000</v>
      </c>
      <c r="E56" s="377">
        <v>-246426</v>
      </c>
      <c r="F56" s="382">
        <f t="shared" si="1"/>
        <v>273574</v>
      </c>
      <c r="G56" s="377">
        <v>0</v>
      </c>
      <c r="H56" s="377">
        <v>0</v>
      </c>
      <c r="I56" s="382">
        <f t="shared" si="2"/>
        <v>273574</v>
      </c>
    </row>
    <row r="57" spans="2:9">
      <c r="B57" s="326"/>
      <c r="C57" s="327" t="s">
        <v>37</v>
      </c>
      <c r="D57" s="377">
        <v>150000</v>
      </c>
      <c r="E57" s="377">
        <v>-150000</v>
      </c>
      <c r="F57" s="382">
        <f t="shared" si="1"/>
        <v>0</v>
      </c>
      <c r="G57" s="377">
        <v>0</v>
      </c>
      <c r="H57" s="377">
        <v>0</v>
      </c>
      <c r="I57" s="382">
        <f t="shared" si="2"/>
        <v>0</v>
      </c>
    </row>
    <row r="58" spans="2:9">
      <c r="B58" s="498" t="s">
        <v>128</v>
      </c>
      <c r="C58" s="499"/>
      <c r="D58" s="382">
        <f>SUM(D59:D61)</f>
        <v>0</v>
      </c>
      <c r="E58" s="382">
        <f>SUM(E59:E61)</f>
        <v>0</v>
      </c>
      <c r="F58" s="382">
        <f t="shared" si="1"/>
        <v>0</v>
      </c>
      <c r="G58" s="382">
        <f t="shared" ref="G58:H58" si="9">SUM(G59:G61)</f>
        <v>0</v>
      </c>
      <c r="H58" s="382">
        <f t="shared" si="9"/>
        <v>0</v>
      </c>
      <c r="I58" s="382">
        <f t="shared" si="2"/>
        <v>0</v>
      </c>
    </row>
    <row r="59" spans="2:9">
      <c r="B59" s="326"/>
      <c r="C59" s="327" t="s">
        <v>293</v>
      </c>
      <c r="D59" s="377"/>
      <c r="E59" s="377"/>
      <c r="F59" s="382">
        <f t="shared" si="1"/>
        <v>0</v>
      </c>
      <c r="G59" s="377"/>
      <c r="H59" s="377"/>
      <c r="I59" s="382">
        <f t="shared" si="2"/>
        <v>0</v>
      </c>
    </row>
    <row r="60" spans="2:9">
      <c r="B60" s="326"/>
      <c r="C60" s="327" t="s">
        <v>294</v>
      </c>
      <c r="D60" s="377"/>
      <c r="E60" s="377"/>
      <c r="F60" s="382">
        <f t="shared" si="1"/>
        <v>0</v>
      </c>
      <c r="G60" s="377"/>
      <c r="H60" s="377"/>
      <c r="I60" s="382">
        <f t="shared" si="2"/>
        <v>0</v>
      </c>
    </row>
    <row r="61" spans="2:9">
      <c r="B61" s="326"/>
      <c r="C61" s="327" t="s">
        <v>295</v>
      </c>
      <c r="D61" s="377"/>
      <c r="E61" s="377"/>
      <c r="F61" s="382">
        <f t="shared" si="1"/>
        <v>0</v>
      </c>
      <c r="G61" s="377"/>
      <c r="H61" s="377"/>
      <c r="I61" s="382">
        <f t="shared" si="2"/>
        <v>0</v>
      </c>
    </row>
    <row r="62" spans="2:9">
      <c r="B62" s="498" t="s">
        <v>296</v>
      </c>
      <c r="C62" s="499"/>
      <c r="D62" s="382">
        <f>SUM(D63:D69)</f>
        <v>0</v>
      </c>
      <c r="E62" s="382">
        <f>SUM(E63:E69)</f>
        <v>0</v>
      </c>
      <c r="F62" s="382">
        <f t="shared" si="1"/>
        <v>0</v>
      </c>
      <c r="G62" s="382">
        <f t="shared" ref="G62:H62" si="10">SUM(G63:G69)</f>
        <v>0</v>
      </c>
      <c r="H62" s="382">
        <f t="shared" si="10"/>
        <v>0</v>
      </c>
      <c r="I62" s="382">
        <f t="shared" si="2"/>
        <v>0</v>
      </c>
    </row>
    <row r="63" spans="2:9">
      <c r="B63" s="326"/>
      <c r="C63" s="327" t="s">
        <v>297</v>
      </c>
      <c r="D63" s="377"/>
      <c r="E63" s="377"/>
      <c r="F63" s="382">
        <f t="shared" si="1"/>
        <v>0</v>
      </c>
      <c r="G63" s="377"/>
      <c r="H63" s="377"/>
      <c r="I63" s="382">
        <f t="shared" si="2"/>
        <v>0</v>
      </c>
    </row>
    <row r="64" spans="2:9">
      <c r="B64" s="326"/>
      <c r="C64" s="327" t="s">
        <v>298</v>
      </c>
      <c r="D64" s="377"/>
      <c r="E64" s="377"/>
      <c r="F64" s="382">
        <f t="shared" si="1"/>
        <v>0</v>
      </c>
      <c r="G64" s="377"/>
      <c r="H64" s="377"/>
      <c r="I64" s="382">
        <f t="shared" si="2"/>
        <v>0</v>
      </c>
    </row>
    <row r="65" spans="2:9">
      <c r="B65" s="326"/>
      <c r="C65" s="327" t="s">
        <v>299</v>
      </c>
      <c r="D65" s="377"/>
      <c r="E65" s="377"/>
      <c r="F65" s="382">
        <f t="shared" si="1"/>
        <v>0</v>
      </c>
      <c r="G65" s="377"/>
      <c r="H65" s="377"/>
      <c r="I65" s="382">
        <f t="shared" si="2"/>
        <v>0</v>
      </c>
    </row>
    <row r="66" spans="2:9">
      <c r="B66" s="326"/>
      <c r="C66" s="327" t="s">
        <v>300</v>
      </c>
      <c r="D66" s="377"/>
      <c r="E66" s="377"/>
      <c r="F66" s="382">
        <f t="shared" si="1"/>
        <v>0</v>
      </c>
      <c r="G66" s="377"/>
      <c r="H66" s="377"/>
      <c r="I66" s="382">
        <f t="shared" si="2"/>
        <v>0</v>
      </c>
    </row>
    <row r="67" spans="2:9">
      <c r="B67" s="326"/>
      <c r="C67" s="327" t="s">
        <v>301</v>
      </c>
      <c r="D67" s="377"/>
      <c r="E67" s="377"/>
      <c r="F67" s="382">
        <f t="shared" si="1"/>
        <v>0</v>
      </c>
      <c r="G67" s="377"/>
      <c r="H67" s="377"/>
      <c r="I67" s="382">
        <f t="shared" si="2"/>
        <v>0</v>
      </c>
    </row>
    <row r="68" spans="2:9">
      <c r="B68" s="326"/>
      <c r="C68" s="327" t="s">
        <v>302</v>
      </c>
      <c r="D68" s="377"/>
      <c r="E68" s="377"/>
      <c r="F68" s="382">
        <f t="shared" si="1"/>
        <v>0</v>
      </c>
      <c r="G68" s="377"/>
      <c r="H68" s="377"/>
      <c r="I68" s="382">
        <f t="shared" si="2"/>
        <v>0</v>
      </c>
    </row>
    <row r="69" spans="2:9">
      <c r="B69" s="326"/>
      <c r="C69" s="327" t="s">
        <v>303</v>
      </c>
      <c r="D69" s="377"/>
      <c r="E69" s="377"/>
      <c r="F69" s="382">
        <f t="shared" si="1"/>
        <v>0</v>
      </c>
      <c r="G69" s="377"/>
      <c r="H69" s="377"/>
      <c r="I69" s="382">
        <f t="shared" si="2"/>
        <v>0</v>
      </c>
    </row>
    <row r="70" spans="2:9">
      <c r="B70" s="476" t="s">
        <v>102</v>
      </c>
      <c r="C70" s="470"/>
      <c r="D70" s="382">
        <f>SUM(D71:D73)</f>
        <v>0</v>
      </c>
      <c r="E70" s="382">
        <f>SUM(E71:E73)</f>
        <v>0</v>
      </c>
      <c r="F70" s="382">
        <f t="shared" si="1"/>
        <v>0</v>
      </c>
      <c r="G70" s="382">
        <f t="shared" ref="G70:H70" si="11">SUM(G71:G73)</f>
        <v>0</v>
      </c>
      <c r="H70" s="382">
        <f t="shared" si="11"/>
        <v>0</v>
      </c>
      <c r="I70" s="382">
        <f t="shared" si="2"/>
        <v>0</v>
      </c>
    </row>
    <row r="71" spans="2:9">
      <c r="B71" s="326"/>
      <c r="C71" s="327" t="s">
        <v>111</v>
      </c>
      <c r="D71" s="377"/>
      <c r="E71" s="377"/>
      <c r="F71" s="382">
        <f t="shared" si="1"/>
        <v>0</v>
      </c>
      <c r="G71" s="377"/>
      <c r="H71" s="377"/>
      <c r="I71" s="382">
        <f t="shared" si="2"/>
        <v>0</v>
      </c>
    </row>
    <row r="72" spans="2:9">
      <c r="B72" s="326"/>
      <c r="C72" s="327" t="s">
        <v>50</v>
      </c>
      <c r="D72" s="377"/>
      <c r="E72" s="377"/>
      <c r="F72" s="382">
        <f t="shared" si="1"/>
        <v>0</v>
      </c>
      <c r="G72" s="377"/>
      <c r="H72" s="377"/>
      <c r="I72" s="382">
        <f t="shared" si="2"/>
        <v>0</v>
      </c>
    </row>
    <row r="73" spans="2:9">
      <c r="B73" s="326"/>
      <c r="C73" s="327" t="s">
        <v>114</v>
      </c>
      <c r="D73" s="377"/>
      <c r="E73" s="377"/>
      <c r="F73" s="382">
        <f t="shared" si="1"/>
        <v>0</v>
      </c>
      <c r="G73" s="377"/>
      <c r="H73" s="377"/>
      <c r="I73" s="382">
        <f t="shared" si="2"/>
        <v>0</v>
      </c>
    </row>
    <row r="74" spans="2:9">
      <c r="B74" s="498" t="s">
        <v>304</v>
      </c>
      <c r="C74" s="499"/>
      <c r="D74" s="382">
        <f>SUM(D75:D81)</f>
        <v>0</v>
      </c>
      <c r="E74" s="382">
        <f t="shared" ref="E74" si="12">SUM(E75:E81)</f>
        <v>0</v>
      </c>
      <c r="F74" s="382">
        <f t="shared" si="1"/>
        <v>0</v>
      </c>
      <c r="G74" s="382">
        <f t="shared" ref="G74" si="13">SUM(G75:G81)</f>
        <v>0</v>
      </c>
      <c r="H74" s="382">
        <f t="shared" ref="H74" si="14">SUM(H75:H81)</f>
        <v>0</v>
      </c>
      <c r="I74" s="382">
        <f t="shared" si="2"/>
        <v>0</v>
      </c>
    </row>
    <row r="75" spans="2:9">
      <c r="B75" s="326"/>
      <c r="C75" s="327" t="s">
        <v>305</v>
      </c>
      <c r="D75" s="377"/>
      <c r="E75" s="377"/>
      <c r="F75" s="382">
        <f t="shared" ref="F75:F81" si="15">+D75+E75</f>
        <v>0</v>
      </c>
      <c r="G75" s="377"/>
      <c r="H75" s="377"/>
      <c r="I75" s="382">
        <f t="shared" ref="I75:I81" si="16">+F75-G75</f>
        <v>0</v>
      </c>
    </row>
    <row r="76" spans="2:9">
      <c r="B76" s="326"/>
      <c r="C76" s="327" t="s">
        <v>117</v>
      </c>
      <c r="D76" s="377"/>
      <c r="E76" s="377"/>
      <c r="F76" s="382">
        <f t="shared" si="15"/>
        <v>0</v>
      </c>
      <c r="G76" s="377"/>
      <c r="H76" s="377"/>
      <c r="I76" s="382">
        <f t="shared" si="16"/>
        <v>0</v>
      </c>
    </row>
    <row r="77" spans="2:9">
      <c r="B77" s="326"/>
      <c r="C77" s="327" t="s">
        <v>118</v>
      </c>
      <c r="D77" s="377"/>
      <c r="E77" s="377"/>
      <c r="F77" s="382">
        <f t="shared" si="15"/>
        <v>0</v>
      </c>
      <c r="G77" s="377"/>
      <c r="H77" s="377"/>
      <c r="I77" s="382">
        <f t="shared" si="16"/>
        <v>0</v>
      </c>
    </row>
    <row r="78" spans="2:9">
      <c r="B78" s="326"/>
      <c r="C78" s="327" t="s">
        <v>119</v>
      </c>
      <c r="D78" s="377"/>
      <c r="E78" s="377"/>
      <c r="F78" s="382">
        <f t="shared" si="15"/>
        <v>0</v>
      </c>
      <c r="G78" s="377"/>
      <c r="H78" s="377"/>
      <c r="I78" s="382">
        <f t="shared" si="16"/>
        <v>0</v>
      </c>
    </row>
    <row r="79" spans="2:9">
      <c r="B79" s="326"/>
      <c r="C79" s="327" t="s">
        <v>120</v>
      </c>
      <c r="D79" s="377"/>
      <c r="E79" s="377"/>
      <c r="F79" s="382">
        <f t="shared" si="15"/>
        <v>0</v>
      </c>
      <c r="G79" s="377"/>
      <c r="H79" s="377"/>
      <c r="I79" s="382">
        <f t="shared" si="16"/>
        <v>0</v>
      </c>
    </row>
    <row r="80" spans="2:9">
      <c r="B80" s="326"/>
      <c r="C80" s="327" t="s">
        <v>121</v>
      </c>
      <c r="D80" s="377"/>
      <c r="E80" s="377"/>
      <c r="F80" s="382">
        <f t="shared" si="15"/>
        <v>0</v>
      </c>
      <c r="G80" s="377"/>
      <c r="H80" s="377"/>
      <c r="I80" s="382">
        <f t="shared" si="16"/>
        <v>0</v>
      </c>
    </row>
    <row r="81" spans="1:10">
      <c r="B81" s="326"/>
      <c r="C81" s="327" t="s">
        <v>306</v>
      </c>
      <c r="D81" s="377"/>
      <c r="E81" s="377"/>
      <c r="F81" s="382">
        <f t="shared" si="15"/>
        <v>0</v>
      </c>
      <c r="G81" s="377"/>
      <c r="H81" s="377"/>
      <c r="I81" s="382">
        <f t="shared" si="16"/>
        <v>0</v>
      </c>
    </row>
    <row r="82" spans="1:10" s="313" customFormat="1">
      <c r="A82" s="310"/>
      <c r="B82" s="328"/>
      <c r="C82" s="329" t="s">
        <v>251</v>
      </c>
      <c r="D82" s="383">
        <f>+D10+D18+D28+D38+D48+D58+D62+D70+D74</f>
        <v>20725000</v>
      </c>
      <c r="E82" s="383">
        <f t="shared" ref="E82:I82" si="17">+E10+E18+E28+E38+E48+E58+E62+E70+E74</f>
        <v>0</v>
      </c>
      <c r="F82" s="383">
        <f t="shared" si="17"/>
        <v>20725000</v>
      </c>
      <c r="G82" s="383">
        <f t="shared" si="17"/>
        <v>19216878</v>
      </c>
      <c r="H82" s="383">
        <f t="shared" si="17"/>
        <v>18771488</v>
      </c>
      <c r="I82" s="383">
        <f t="shared" si="17"/>
        <v>1508122</v>
      </c>
      <c r="J82" s="310"/>
    </row>
    <row r="84" spans="1:10" ht="15.75">
      <c r="D84" s="325" t="str">
        <f>IF(CAdmon!D22=COG!D82," ","ERROR")</f>
        <v xml:space="preserve"> </v>
      </c>
      <c r="E84" s="325" t="str">
        <f>IF(CAdmon!E22=COG!E82," ","ERROR")</f>
        <v xml:space="preserve"> </v>
      </c>
      <c r="F84" s="325" t="str">
        <f>IF(CAdmon!F22=COG!F82," ","ERROR")</f>
        <v xml:space="preserve"> </v>
      </c>
      <c r="G84" s="325"/>
      <c r="H84" s="325"/>
      <c r="I84" s="325"/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0866141732283472" right="0.70866141732283472" top="0.74803149606299213" bottom="0.74803149606299213" header="0.31496062992125984" footer="0.31496062992125984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40" workbookViewId="0">
      <selection activeCell="I50" sqref="I50"/>
    </sheetView>
  </sheetViews>
  <sheetFormatPr baseColWidth="10" defaultRowHeight="15"/>
  <cols>
    <col min="1" max="1" width="1.5703125" style="301" customWidth="1"/>
    <col min="2" max="2" width="4.5703125" style="341" customWidth="1"/>
    <col min="3" max="3" width="60.28515625" style="264" customWidth="1"/>
    <col min="4" max="9" width="12.7109375" style="264" customWidth="1"/>
    <col min="10" max="10" width="3.28515625" style="301" customWidth="1"/>
  </cols>
  <sheetData>
    <row r="1" spans="1:10" s="301" customFormat="1" ht="8.25" customHeight="1">
      <c r="B1" s="263"/>
      <c r="C1" s="263"/>
      <c r="D1" s="263"/>
      <c r="E1" s="263"/>
      <c r="F1" s="263"/>
      <c r="G1" s="263"/>
      <c r="H1" s="263"/>
      <c r="I1" s="263"/>
    </row>
    <row r="2" spans="1:10">
      <c r="B2" s="481" t="s">
        <v>193</v>
      </c>
      <c r="C2" s="482"/>
      <c r="D2" s="482"/>
      <c r="E2" s="482"/>
      <c r="F2" s="482"/>
      <c r="G2" s="482"/>
      <c r="H2" s="482"/>
      <c r="I2" s="483"/>
    </row>
    <row r="3" spans="1:10">
      <c r="B3" s="484" t="s">
        <v>409</v>
      </c>
      <c r="C3" s="485"/>
      <c r="D3" s="485"/>
      <c r="E3" s="485"/>
      <c r="F3" s="485"/>
      <c r="G3" s="485"/>
      <c r="H3" s="485"/>
      <c r="I3" s="486"/>
    </row>
    <row r="4" spans="1:10">
      <c r="B4" s="484" t="s">
        <v>242</v>
      </c>
      <c r="C4" s="485"/>
      <c r="D4" s="485"/>
      <c r="E4" s="485"/>
      <c r="F4" s="485"/>
      <c r="G4" s="485"/>
      <c r="H4" s="485"/>
      <c r="I4" s="486"/>
    </row>
    <row r="5" spans="1:10">
      <c r="B5" s="484" t="s">
        <v>307</v>
      </c>
      <c r="C5" s="485"/>
      <c r="D5" s="485"/>
      <c r="E5" s="485"/>
      <c r="F5" s="485"/>
      <c r="G5" s="485"/>
      <c r="H5" s="485"/>
      <c r="I5" s="486"/>
    </row>
    <row r="6" spans="1:10">
      <c r="B6" s="487" t="s">
        <v>308</v>
      </c>
      <c r="C6" s="488"/>
      <c r="D6" s="488"/>
      <c r="E6" s="488"/>
      <c r="F6" s="488"/>
      <c r="G6" s="488"/>
      <c r="H6" s="488"/>
      <c r="I6" s="489"/>
    </row>
    <row r="7" spans="1:10" s="301" customFormat="1" ht="9" customHeight="1">
      <c r="B7" s="263"/>
      <c r="C7" s="263"/>
      <c r="D7" s="263"/>
      <c r="E7" s="263"/>
      <c r="F7" s="263"/>
      <c r="G7" s="263"/>
      <c r="H7" s="263"/>
      <c r="I7" s="263"/>
    </row>
    <row r="8" spans="1:10">
      <c r="B8" s="490" t="s">
        <v>76</v>
      </c>
      <c r="C8" s="490"/>
      <c r="D8" s="491" t="s">
        <v>244</v>
      </c>
      <c r="E8" s="491"/>
      <c r="F8" s="491"/>
      <c r="G8" s="491"/>
      <c r="H8" s="491"/>
      <c r="I8" s="491" t="s">
        <v>245</v>
      </c>
    </row>
    <row r="9" spans="1:10" ht="22.5">
      <c r="B9" s="490"/>
      <c r="C9" s="490"/>
      <c r="D9" s="302" t="s">
        <v>246</v>
      </c>
      <c r="E9" s="302" t="s">
        <v>247</v>
      </c>
      <c r="F9" s="302" t="s">
        <v>221</v>
      </c>
      <c r="G9" s="302" t="s">
        <v>222</v>
      </c>
      <c r="H9" s="302" t="s">
        <v>248</v>
      </c>
      <c r="I9" s="491"/>
    </row>
    <row r="10" spans="1:10">
      <c r="B10" s="490"/>
      <c r="C10" s="490"/>
      <c r="D10" s="302">
        <v>1</v>
      </c>
      <c r="E10" s="302">
        <v>2</v>
      </c>
      <c r="F10" s="302" t="s">
        <v>249</v>
      </c>
      <c r="G10" s="302">
        <v>4</v>
      </c>
      <c r="H10" s="302">
        <v>5</v>
      </c>
      <c r="I10" s="302" t="s">
        <v>250</v>
      </c>
    </row>
    <row r="11" spans="1:10" ht="3" customHeight="1">
      <c r="B11" s="330"/>
      <c r="C11" s="315"/>
      <c r="D11" s="316"/>
      <c r="E11" s="316"/>
      <c r="F11" s="316"/>
      <c r="G11" s="316"/>
      <c r="H11" s="316"/>
      <c r="I11" s="316"/>
    </row>
    <row r="12" spans="1:10" s="332" customFormat="1">
      <c r="A12" s="331"/>
      <c r="B12" s="500" t="s">
        <v>309</v>
      </c>
      <c r="C12" s="501"/>
      <c r="D12" s="384">
        <f>SUM(D13:D20)</f>
        <v>20725000</v>
      </c>
      <c r="E12" s="384">
        <f t="shared" ref="E12:I12" si="0">SUM(E13:E20)</f>
        <v>0</v>
      </c>
      <c r="F12" s="384">
        <f t="shared" si="0"/>
        <v>20725000</v>
      </c>
      <c r="G12" s="384">
        <f t="shared" si="0"/>
        <v>19216947</v>
      </c>
      <c r="H12" s="384">
        <f t="shared" si="0"/>
        <v>18771677</v>
      </c>
      <c r="I12" s="384">
        <f t="shared" si="0"/>
        <v>1508053</v>
      </c>
      <c r="J12" s="331"/>
    </row>
    <row r="13" spans="1:10" s="332" customFormat="1">
      <c r="A13" s="331"/>
      <c r="B13" s="333"/>
      <c r="C13" s="334" t="s">
        <v>310</v>
      </c>
      <c r="D13" s="374"/>
      <c r="E13" s="374"/>
      <c r="F13" s="374">
        <f>+D13+E13</f>
        <v>0</v>
      </c>
      <c r="G13" s="374"/>
      <c r="H13" s="374"/>
      <c r="I13" s="374">
        <f>+F13-G13</f>
        <v>0</v>
      </c>
      <c r="J13" s="331"/>
    </row>
    <row r="14" spans="1:10" s="332" customFormat="1">
      <c r="A14" s="331"/>
      <c r="B14" s="333"/>
      <c r="C14" s="334" t="s">
        <v>311</v>
      </c>
      <c r="D14" s="374">
        <v>20725000</v>
      </c>
      <c r="E14" s="374">
        <v>0</v>
      </c>
      <c r="F14" s="374">
        <f t="shared" ref="F14:F20" si="1">+D14+E14</f>
        <v>20725000</v>
      </c>
      <c r="G14" s="374">
        <v>19216947</v>
      </c>
      <c r="H14" s="374">
        <v>18771677</v>
      </c>
      <c r="I14" s="374">
        <f t="shared" ref="I14:I20" si="2">+F14-G14</f>
        <v>1508053</v>
      </c>
      <c r="J14" s="331"/>
    </row>
    <row r="15" spans="1:10" s="332" customFormat="1">
      <c r="A15" s="331"/>
      <c r="B15" s="333"/>
      <c r="C15" s="334" t="s">
        <v>312</v>
      </c>
      <c r="D15" s="374"/>
      <c r="E15" s="374"/>
      <c r="F15" s="374">
        <f t="shared" si="1"/>
        <v>0</v>
      </c>
      <c r="G15" s="374"/>
      <c r="H15" s="374"/>
      <c r="I15" s="374">
        <f t="shared" si="2"/>
        <v>0</v>
      </c>
      <c r="J15" s="331"/>
    </row>
    <row r="16" spans="1:10" s="332" customFormat="1">
      <c r="A16" s="331"/>
      <c r="B16" s="333"/>
      <c r="C16" s="334" t="s">
        <v>313</v>
      </c>
      <c r="D16" s="374"/>
      <c r="E16" s="374"/>
      <c r="F16" s="374">
        <f t="shared" si="1"/>
        <v>0</v>
      </c>
      <c r="G16" s="374"/>
      <c r="H16" s="374"/>
      <c r="I16" s="374">
        <f t="shared" si="2"/>
        <v>0</v>
      </c>
      <c r="J16" s="331"/>
    </row>
    <row r="17" spans="1:10" s="332" customFormat="1">
      <c r="A17" s="331"/>
      <c r="B17" s="333"/>
      <c r="C17" s="334" t="s">
        <v>314</v>
      </c>
      <c r="D17" s="374"/>
      <c r="E17" s="374"/>
      <c r="F17" s="374">
        <f t="shared" si="1"/>
        <v>0</v>
      </c>
      <c r="G17" s="374"/>
      <c r="H17" s="374"/>
      <c r="I17" s="374">
        <f t="shared" si="2"/>
        <v>0</v>
      </c>
      <c r="J17" s="331"/>
    </row>
    <row r="18" spans="1:10" s="332" customFormat="1">
      <c r="A18" s="331"/>
      <c r="B18" s="333"/>
      <c r="C18" s="334" t="s">
        <v>315</v>
      </c>
      <c r="D18" s="374"/>
      <c r="E18" s="374"/>
      <c r="F18" s="374">
        <f t="shared" si="1"/>
        <v>0</v>
      </c>
      <c r="G18" s="374"/>
      <c r="H18" s="374"/>
      <c r="I18" s="374">
        <f t="shared" si="2"/>
        <v>0</v>
      </c>
      <c r="J18" s="331"/>
    </row>
    <row r="19" spans="1:10" s="332" customFormat="1">
      <c r="A19" s="331"/>
      <c r="B19" s="333"/>
      <c r="C19" s="334" t="s">
        <v>316</v>
      </c>
      <c r="D19" s="374"/>
      <c r="E19" s="374"/>
      <c r="F19" s="374">
        <f t="shared" si="1"/>
        <v>0</v>
      </c>
      <c r="G19" s="374"/>
      <c r="H19" s="374"/>
      <c r="I19" s="374">
        <f t="shared" si="2"/>
        <v>0</v>
      </c>
      <c r="J19" s="331"/>
    </row>
    <row r="20" spans="1:10" s="332" customFormat="1">
      <c r="A20" s="331"/>
      <c r="B20" s="333"/>
      <c r="C20" s="334" t="s">
        <v>281</v>
      </c>
      <c r="D20" s="374"/>
      <c r="E20" s="374"/>
      <c r="F20" s="374">
        <f t="shared" si="1"/>
        <v>0</v>
      </c>
      <c r="G20" s="374"/>
      <c r="H20" s="374"/>
      <c r="I20" s="374">
        <f t="shared" si="2"/>
        <v>0</v>
      </c>
      <c r="J20" s="331"/>
    </row>
    <row r="21" spans="1:10" s="332" customFormat="1" ht="4.5" customHeight="1">
      <c r="A21" s="331"/>
      <c r="B21" s="333"/>
      <c r="C21" s="334"/>
      <c r="D21" s="374"/>
      <c r="E21" s="374"/>
      <c r="F21" s="374"/>
      <c r="G21" s="374"/>
      <c r="H21" s="374"/>
      <c r="I21" s="374"/>
      <c r="J21" s="331"/>
    </row>
    <row r="22" spans="1:10" s="336" customFormat="1">
      <c r="A22" s="335"/>
      <c r="B22" s="500" t="s">
        <v>317</v>
      </c>
      <c r="C22" s="501"/>
      <c r="D22" s="384">
        <f>SUM(D23:D29)</f>
        <v>0</v>
      </c>
      <c r="E22" s="384">
        <f t="shared" ref="E22" si="3">SUM(E23:E29)</f>
        <v>0</v>
      </c>
      <c r="F22" s="384">
        <f>+D22+E22</f>
        <v>0</v>
      </c>
      <c r="G22" s="384">
        <f t="shared" ref="G22" si="4">SUM(G23:G29)</f>
        <v>0</v>
      </c>
      <c r="H22" s="384">
        <f t="shared" ref="H22" si="5">SUM(H23:H29)</f>
        <v>0</v>
      </c>
      <c r="I22" s="384">
        <f>+F22-G22</f>
        <v>0</v>
      </c>
      <c r="J22" s="335"/>
    </row>
    <row r="23" spans="1:10" s="332" customFormat="1">
      <c r="A23" s="331"/>
      <c r="B23" s="333"/>
      <c r="C23" s="334" t="s">
        <v>318</v>
      </c>
      <c r="D23" s="385"/>
      <c r="E23" s="385"/>
      <c r="F23" s="384">
        <f t="shared" ref="F23:F29" si="6">+D23+E23</f>
        <v>0</v>
      </c>
      <c r="G23" s="385"/>
      <c r="H23" s="385"/>
      <c r="I23" s="384">
        <f t="shared" ref="I23:I29" si="7">+F23-G23</f>
        <v>0</v>
      </c>
      <c r="J23" s="331"/>
    </row>
    <row r="24" spans="1:10" s="332" customFormat="1">
      <c r="A24" s="331"/>
      <c r="B24" s="333"/>
      <c r="C24" s="334" t="s">
        <v>319</v>
      </c>
      <c r="D24" s="385"/>
      <c r="E24" s="385"/>
      <c r="F24" s="384">
        <f t="shared" si="6"/>
        <v>0</v>
      </c>
      <c r="G24" s="385"/>
      <c r="H24" s="385"/>
      <c r="I24" s="384">
        <f t="shared" si="7"/>
        <v>0</v>
      </c>
      <c r="J24" s="331"/>
    </row>
    <row r="25" spans="1:10" s="332" customFormat="1">
      <c r="A25" s="331"/>
      <c r="B25" s="333"/>
      <c r="C25" s="334" t="s">
        <v>320</v>
      </c>
      <c r="D25" s="385"/>
      <c r="E25" s="385"/>
      <c r="F25" s="384">
        <f t="shared" si="6"/>
        <v>0</v>
      </c>
      <c r="G25" s="385"/>
      <c r="H25" s="385"/>
      <c r="I25" s="384">
        <f t="shared" si="7"/>
        <v>0</v>
      </c>
      <c r="J25" s="331"/>
    </row>
    <row r="26" spans="1:10" s="332" customFormat="1">
      <c r="A26" s="331"/>
      <c r="B26" s="333"/>
      <c r="C26" s="334" t="s">
        <v>321</v>
      </c>
      <c r="D26" s="385"/>
      <c r="E26" s="385"/>
      <c r="F26" s="384">
        <f t="shared" si="6"/>
        <v>0</v>
      </c>
      <c r="G26" s="385"/>
      <c r="H26" s="385"/>
      <c r="I26" s="384">
        <f t="shared" si="7"/>
        <v>0</v>
      </c>
      <c r="J26" s="331"/>
    </row>
    <row r="27" spans="1:10" s="332" customFormat="1">
      <c r="A27" s="331"/>
      <c r="B27" s="333"/>
      <c r="C27" s="334" t="s">
        <v>322</v>
      </c>
      <c r="D27" s="385"/>
      <c r="E27" s="385"/>
      <c r="F27" s="384">
        <f t="shared" si="6"/>
        <v>0</v>
      </c>
      <c r="G27" s="385"/>
      <c r="H27" s="385"/>
      <c r="I27" s="384">
        <f t="shared" si="7"/>
        <v>0</v>
      </c>
      <c r="J27" s="331"/>
    </row>
    <row r="28" spans="1:10" s="332" customFormat="1">
      <c r="A28" s="331"/>
      <c r="B28" s="333"/>
      <c r="C28" s="334" t="s">
        <v>323</v>
      </c>
      <c r="D28" s="385"/>
      <c r="E28" s="385"/>
      <c r="F28" s="384">
        <f t="shared" si="6"/>
        <v>0</v>
      </c>
      <c r="G28" s="385"/>
      <c r="H28" s="385"/>
      <c r="I28" s="384">
        <f t="shared" si="7"/>
        <v>0</v>
      </c>
      <c r="J28" s="331"/>
    </row>
    <row r="29" spans="1:10" s="332" customFormat="1">
      <c r="A29" s="331"/>
      <c r="B29" s="333"/>
      <c r="C29" s="334" t="s">
        <v>324</v>
      </c>
      <c r="D29" s="385"/>
      <c r="E29" s="385"/>
      <c r="F29" s="384">
        <f t="shared" si="6"/>
        <v>0</v>
      </c>
      <c r="G29" s="385"/>
      <c r="H29" s="385"/>
      <c r="I29" s="384">
        <f t="shared" si="7"/>
        <v>0</v>
      </c>
      <c r="J29" s="331"/>
    </row>
    <row r="30" spans="1:10" s="332" customFormat="1" ht="4.5" customHeight="1">
      <c r="A30" s="331"/>
      <c r="B30" s="333"/>
      <c r="C30" s="334"/>
      <c r="D30" s="385"/>
      <c r="E30" s="385"/>
      <c r="F30" s="385"/>
      <c r="G30" s="385"/>
      <c r="H30" s="385"/>
      <c r="I30" s="385"/>
      <c r="J30" s="331"/>
    </row>
    <row r="31" spans="1:10" s="336" customFormat="1">
      <c r="A31" s="335"/>
      <c r="B31" s="500" t="s">
        <v>325</v>
      </c>
      <c r="C31" s="501"/>
      <c r="D31" s="386">
        <f>SUM(D32:D40)</f>
        <v>0</v>
      </c>
      <c r="E31" s="386">
        <f>SUM(E32:E40)</f>
        <v>0</v>
      </c>
      <c r="F31" s="386">
        <f>+D31+E31</f>
        <v>0</v>
      </c>
      <c r="G31" s="386">
        <f>SUM(G32:G40)</f>
        <v>0</v>
      </c>
      <c r="H31" s="386">
        <f>SUM(H32:H40)</f>
        <v>0</v>
      </c>
      <c r="I31" s="386">
        <f>+F31-G31</f>
        <v>0</v>
      </c>
      <c r="J31" s="335"/>
    </row>
    <row r="32" spans="1:10" s="332" customFormat="1">
      <c r="A32" s="331"/>
      <c r="B32" s="333"/>
      <c r="C32" s="334" t="s">
        <v>326</v>
      </c>
      <c r="D32" s="385"/>
      <c r="E32" s="385"/>
      <c r="F32" s="386">
        <f t="shared" ref="F32:F40" si="8">+D32+E32</f>
        <v>0</v>
      </c>
      <c r="G32" s="385"/>
      <c r="H32" s="385"/>
      <c r="I32" s="386">
        <f t="shared" ref="I32:I40" si="9">+F32-G32</f>
        <v>0</v>
      </c>
      <c r="J32" s="331"/>
    </row>
    <row r="33" spans="1:10" s="332" customFormat="1">
      <c r="A33" s="331"/>
      <c r="B33" s="333"/>
      <c r="C33" s="334" t="s">
        <v>327</v>
      </c>
      <c r="D33" s="385"/>
      <c r="E33" s="385"/>
      <c r="F33" s="386">
        <f t="shared" si="8"/>
        <v>0</v>
      </c>
      <c r="G33" s="385"/>
      <c r="H33" s="385"/>
      <c r="I33" s="386">
        <f t="shared" si="9"/>
        <v>0</v>
      </c>
      <c r="J33" s="331"/>
    </row>
    <row r="34" spans="1:10" s="332" customFormat="1">
      <c r="A34" s="331"/>
      <c r="B34" s="333"/>
      <c r="C34" s="334" t="s">
        <v>328</v>
      </c>
      <c r="D34" s="385"/>
      <c r="E34" s="385"/>
      <c r="F34" s="386">
        <f t="shared" si="8"/>
        <v>0</v>
      </c>
      <c r="G34" s="385"/>
      <c r="H34" s="385"/>
      <c r="I34" s="386">
        <f t="shared" si="9"/>
        <v>0</v>
      </c>
      <c r="J34" s="331"/>
    </row>
    <row r="35" spans="1:10" s="332" customFormat="1">
      <c r="A35" s="331"/>
      <c r="B35" s="333"/>
      <c r="C35" s="334" t="s">
        <v>329</v>
      </c>
      <c r="D35" s="385"/>
      <c r="E35" s="385"/>
      <c r="F35" s="386">
        <f t="shared" si="8"/>
        <v>0</v>
      </c>
      <c r="G35" s="385"/>
      <c r="H35" s="385"/>
      <c r="I35" s="386">
        <f t="shared" si="9"/>
        <v>0</v>
      </c>
      <c r="J35" s="331"/>
    </row>
    <row r="36" spans="1:10" s="332" customFormat="1">
      <c r="A36" s="331"/>
      <c r="B36" s="333"/>
      <c r="C36" s="334" t="s">
        <v>330</v>
      </c>
      <c r="D36" s="385"/>
      <c r="E36" s="385"/>
      <c r="F36" s="386">
        <f t="shared" si="8"/>
        <v>0</v>
      </c>
      <c r="G36" s="385"/>
      <c r="H36" s="385"/>
      <c r="I36" s="386">
        <f t="shared" si="9"/>
        <v>0</v>
      </c>
      <c r="J36" s="331"/>
    </row>
    <row r="37" spans="1:10" s="332" customFormat="1">
      <c r="A37" s="331"/>
      <c r="B37" s="333"/>
      <c r="C37" s="334" t="s">
        <v>331</v>
      </c>
      <c r="D37" s="385"/>
      <c r="E37" s="385"/>
      <c r="F37" s="386">
        <f t="shared" si="8"/>
        <v>0</v>
      </c>
      <c r="G37" s="385"/>
      <c r="H37" s="385"/>
      <c r="I37" s="386">
        <f t="shared" si="9"/>
        <v>0</v>
      </c>
      <c r="J37" s="331"/>
    </row>
    <row r="38" spans="1:10" s="332" customFormat="1">
      <c r="A38" s="331"/>
      <c r="B38" s="333"/>
      <c r="C38" s="334" t="s">
        <v>332</v>
      </c>
      <c r="D38" s="385"/>
      <c r="E38" s="385"/>
      <c r="F38" s="386">
        <f t="shared" si="8"/>
        <v>0</v>
      </c>
      <c r="G38" s="385"/>
      <c r="H38" s="385"/>
      <c r="I38" s="386">
        <f t="shared" si="9"/>
        <v>0</v>
      </c>
      <c r="J38" s="331"/>
    </row>
    <row r="39" spans="1:10" s="332" customFormat="1">
      <c r="A39" s="331"/>
      <c r="B39" s="333"/>
      <c r="C39" s="334" t="s">
        <v>333</v>
      </c>
      <c r="D39" s="385"/>
      <c r="E39" s="385"/>
      <c r="F39" s="386">
        <f t="shared" si="8"/>
        <v>0</v>
      </c>
      <c r="G39" s="385"/>
      <c r="H39" s="385"/>
      <c r="I39" s="386">
        <f t="shared" si="9"/>
        <v>0</v>
      </c>
      <c r="J39" s="331"/>
    </row>
    <row r="40" spans="1:10" s="332" customFormat="1">
      <c r="A40" s="331"/>
      <c r="B40" s="333"/>
      <c r="C40" s="334" t="s">
        <v>334</v>
      </c>
      <c r="D40" s="385"/>
      <c r="E40" s="385"/>
      <c r="F40" s="386">
        <f t="shared" si="8"/>
        <v>0</v>
      </c>
      <c r="G40" s="385"/>
      <c r="H40" s="385"/>
      <c r="I40" s="386">
        <f t="shared" si="9"/>
        <v>0</v>
      </c>
      <c r="J40" s="331"/>
    </row>
    <row r="41" spans="1:10" s="332" customFormat="1">
      <c r="A41" s="331"/>
      <c r="B41" s="333"/>
      <c r="C41" s="334"/>
      <c r="D41" s="385"/>
      <c r="E41" s="385"/>
      <c r="F41" s="385"/>
      <c r="G41" s="385"/>
      <c r="H41" s="385"/>
      <c r="I41" s="385"/>
      <c r="J41" s="331"/>
    </row>
    <row r="42" spans="1:10" s="336" customFormat="1">
      <c r="A42" s="335"/>
      <c r="B42" s="500" t="s">
        <v>335</v>
      </c>
      <c r="C42" s="501"/>
      <c r="D42" s="386">
        <f>SUM(D43:D46)</f>
        <v>0</v>
      </c>
      <c r="E42" s="386">
        <f>SUM(E43:E46)</f>
        <v>0</v>
      </c>
      <c r="F42" s="386">
        <f>+D42+E42</f>
        <v>0</v>
      </c>
      <c r="G42" s="386">
        <f t="shared" ref="G42:H42" si="10">SUM(G43:G46)</f>
        <v>0</v>
      </c>
      <c r="H42" s="386">
        <f t="shared" si="10"/>
        <v>0</v>
      </c>
      <c r="I42" s="386">
        <f>+F42-G42</f>
        <v>0</v>
      </c>
      <c r="J42" s="335"/>
    </row>
    <row r="43" spans="1:10" s="332" customFormat="1">
      <c r="A43" s="331"/>
      <c r="B43" s="333"/>
      <c r="C43" s="334" t="s">
        <v>336</v>
      </c>
      <c r="D43" s="385"/>
      <c r="E43" s="385"/>
      <c r="F43" s="386">
        <f t="shared" ref="F43:F46" si="11">+D43+E43</f>
        <v>0</v>
      </c>
      <c r="G43" s="385"/>
      <c r="H43" s="385"/>
      <c r="I43" s="386">
        <f t="shared" ref="I43:I46" si="12">+F43-G43</f>
        <v>0</v>
      </c>
      <c r="J43" s="331"/>
    </row>
    <row r="44" spans="1:10" s="332" customFormat="1" ht="22.5">
      <c r="A44" s="331"/>
      <c r="B44" s="333"/>
      <c r="C44" s="334" t="s">
        <v>337</v>
      </c>
      <c r="D44" s="385"/>
      <c r="E44" s="385"/>
      <c r="F44" s="386">
        <f t="shared" si="11"/>
        <v>0</v>
      </c>
      <c r="G44" s="385"/>
      <c r="H44" s="385"/>
      <c r="I44" s="386">
        <f t="shared" si="12"/>
        <v>0</v>
      </c>
      <c r="J44" s="331"/>
    </row>
    <row r="45" spans="1:10" s="332" customFormat="1">
      <c r="A45" s="331"/>
      <c r="B45" s="333"/>
      <c r="C45" s="334" t="s">
        <v>338</v>
      </c>
      <c r="D45" s="385"/>
      <c r="E45" s="385"/>
      <c r="F45" s="386">
        <f t="shared" si="11"/>
        <v>0</v>
      </c>
      <c r="G45" s="385"/>
      <c r="H45" s="385"/>
      <c r="I45" s="386">
        <f t="shared" si="12"/>
        <v>0</v>
      </c>
      <c r="J45" s="331"/>
    </row>
    <row r="46" spans="1:10" s="332" customFormat="1">
      <c r="A46" s="331"/>
      <c r="B46" s="333"/>
      <c r="C46" s="334" t="s">
        <v>339</v>
      </c>
      <c r="D46" s="385"/>
      <c r="E46" s="385"/>
      <c r="F46" s="386">
        <f t="shared" si="11"/>
        <v>0</v>
      </c>
      <c r="G46" s="385"/>
      <c r="H46" s="385"/>
      <c r="I46" s="386">
        <f t="shared" si="12"/>
        <v>0</v>
      </c>
      <c r="J46" s="331"/>
    </row>
    <row r="47" spans="1:10" s="332" customFormat="1">
      <c r="A47" s="331"/>
      <c r="B47" s="337"/>
      <c r="C47" s="338"/>
      <c r="D47" s="387"/>
      <c r="E47" s="387"/>
      <c r="F47" s="387"/>
      <c r="G47" s="387"/>
      <c r="H47" s="387"/>
      <c r="I47" s="387"/>
      <c r="J47" s="331"/>
    </row>
    <row r="48" spans="1:10" s="336" customFormat="1" ht="24" customHeight="1">
      <c r="A48" s="335"/>
      <c r="B48" s="339"/>
      <c r="C48" s="340" t="s">
        <v>251</v>
      </c>
      <c r="D48" s="388">
        <f>+D12+D22+D31+D42</f>
        <v>20725000</v>
      </c>
      <c r="E48" s="388">
        <f t="shared" ref="E48:I48" si="13">+E12+E22+E31+E42</f>
        <v>0</v>
      </c>
      <c r="F48" s="388">
        <f t="shared" si="13"/>
        <v>20725000</v>
      </c>
      <c r="G48" s="388">
        <f t="shared" si="13"/>
        <v>19216947</v>
      </c>
      <c r="H48" s="388">
        <f t="shared" si="13"/>
        <v>18771677</v>
      </c>
      <c r="I48" s="388">
        <f t="shared" si="13"/>
        <v>1508053</v>
      </c>
      <c r="J48" s="335"/>
    </row>
    <row r="50" spans="4:9" ht="15.75">
      <c r="D50" s="342" t="str">
        <f>IF(D48=CAdmon!D22," ","ERROR")</f>
        <v xml:space="preserve"> </v>
      </c>
      <c r="E50" s="342" t="str">
        <f>IF(E48=CAdmon!E22," ","ERROR")</f>
        <v xml:space="preserve"> </v>
      </c>
      <c r="F50" s="342" t="str">
        <f>IF(F48=CAdmon!F22," ","ERROR")</f>
        <v xml:space="preserve"> </v>
      </c>
      <c r="G50" s="342" t="str">
        <f>IF(G48=CAdmon!G22," ","ERROR")</f>
        <v xml:space="preserve"> </v>
      </c>
      <c r="H50" s="342" t="str">
        <f>IF(H48=CAdmon!H22," ","ERROR")</f>
        <v xml:space="preserve"> </v>
      </c>
      <c r="I50" s="342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4" sqref="B4:I4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1"/>
      <c r="B1" s="301"/>
      <c r="C1" s="301"/>
      <c r="D1" s="301"/>
      <c r="E1" s="301"/>
      <c r="F1" s="301"/>
      <c r="G1" s="301"/>
      <c r="H1" s="301"/>
      <c r="I1" s="301"/>
      <c r="J1" s="301"/>
    </row>
    <row r="2" spans="1:10">
      <c r="A2" s="301"/>
      <c r="B2" s="481" t="s">
        <v>193</v>
      </c>
      <c r="C2" s="482"/>
      <c r="D2" s="482"/>
      <c r="E2" s="482"/>
      <c r="F2" s="482"/>
      <c r="G2" s="482"/>
      <c r="H2" s="482"/>
      <c r="I2" s="483"/>
      <c r="J2" s="301"/>
    </row>
    <row r="3" spans="1:10">
      <c r="A3" s="301"/>
      <c r="B3" s="484" t="s">
        <v>416</v>
      </c>
      <c r="C3" s="485"/>
      <c r="D3" s="485"/>
      <c r="E3" s="485"/>
      <c r="F3" s="485"/>
      <c r="G3" s="485"/>
      <c r="H3" s="485"/>
      <c r="I3" s="486"/>
      <c r="J3" s="301"/>
    </row>
    <row r="4" spans="1:10">
      <c r="A4" s="301"/>
      <c r="B4" s="484" t="s">
        <v>182</v>
      </c>
      <c r="C4" s="485"/>
      <c r="D4" s="485"/>
      <c r="E4" s="485"/>
      <c r="F4" s="485"/>
      <c r="G4" s="485"/>
      <c r="H4" s="485"/>
      <c r="I4" s="486"/>
      <c r="J4" s="301"/>
    </row>
    <row r="5" spans="1:10">
      <c r="A5" s="301"/>
      <c r="B5" s="487" t="s">
        <v>215</v>
      </c>
      <c r="C5" s="488"/>
      <c r="D5" s="488"/>
      <c r="E5" s="488"/>
      <c r="F5" s="488"/>
      <c r="G5" s="488"/>
      <c r="H5" s="488"/>
      <c r="I5" s="489"/>
      <c r="J5" s="301"/>
    </row>
    <row r="6" spans="1:10">
      <c r="A6" s="301"/>
      <c r="B6" s="301"/>
      <c r="C6" s="301"/>
      <c r="D6" s="301"/>
      <c r="E6" s="301"/>
      <c r="F6" s="301"/>
      <c r="G6" s="301"/>
      <c r="H6" s="301"/>
      <c r="I6" s="301"/>
      <c r="J6" s="301"/>
    </row>
    <row r="7" spans="1:10">
      <c r="A7" s="301"/>
      <c r="B7" s="505" t="s">
        <v>340</v>
      </c>
      <c r="C7" s="505"/>
      <c r="D7" s="505" t="s">
        <v>341</v>
      </c>
      <c r="E7" s="505"/>
      <c r="F7" s="505" t="s">
        <v>342</v>
      </c>
      <c r="G7" s="505"/>
      <c r="H7" s="505" t="s">
        <v>343</v>
      </c>
      <c r="I7" s="505"/>
      <c r="J7" s="301"/>
    </row>
    <row r="8" spans="1:10">
      <c r="A8" s="301"/>
      <c r="B8" s="505"/>
      <c r="C8" s="505"/>
      <c r="D8" s="505" t="s">
        <v>344</v>
      </c>
      <c r="E8" s="505"/>
      <c r="F8" s="505" t="s">
        <v>345</v>
      </c>
      <c r="G8" s="505"/>
      <c r="H8" s="505" t="s">
        <v>346</v>
      </c>
      <c r="I8" s="505"/>
      <c r="J8" s="301"/>
    </row>
    <row r="9" spans="1:10">
      <c r="A9" s="301"/>
      <c r="B9" s="484" t="s">
        <v>347</v>
      </c>
      <c r="C9" s="485"/>
      <c r="D9" s="485"/>
      <c r="E9" s="485"/>
      <c r="F9" s="485"/>
      <c r="G9" s="485"/>
      <c r="H9" s="485"/>
      <c r="I9" s="486"/>
      <c r="J9" s="301"/>
    </row>
    <row r="10" spans="1:10">
      <c r="A10" s="301"/>
      <c r="B10" s="502"/>
      <c r="C10" s="502"/>
      <c r="D10" s="502"/>
      <c r="E10" s="502"/>
      <c r="F10" s="502"/>
      <c r="G10" s="502"/>
      <c r="H10" s="503">
        <f>+D10-F10</f>
        <v>0</v>
      </c>
      <c r="I10" s="504"/>
      <c r="J10" s="301"/>
    </row>
    <row r="11" spans="1:10">
      <c r="A11" s="301"/>
      <c r="B11" s="502"/>
      <c r="C11" s="502"/>
      <c r="D11" s="502"/>
      <c r="E11" s="502"/>
      <c r="F11" s="502"/>
      <c r="G11" s="502"/>
      <c r="H11" s="503">
        <f t="shared" ref="H11:H19" si="0">+D11-F11</f>
        <v>0</v>
      </c>
      <c r="I11" s="504"/>
      <c r="J11" s="301"/>
    </row>
    <row r="12" spans="1:10">
      <c r="A12" s="301"/>
      <c r="B12" s="502"/>
      <c r="C12" s="502"/>
      <c r="D12" s="502"/>
      <c r="E12" s="502"/>
      <c r="F12" s="502"/>
      <c r="G12" s="502"/>
      <c r="H12" s="503">
        <f t="shared" si="0"/>
        <v>0</v>
      </c>
      <c r="I12" s="504"/>
      <c r="J12" s="301"/>
    </row>
    <row r="13" spans="1:10">
      <c r="A13" s="301"/>
      <c r="B13" s="502"/>
      <c r="C13" s="502"/>
      <c r="D13" s="502"/>
      <c r="E13" s="502"/>
      <c r="F13" s="502"/>
      <c r="G13" s="502"/>
      <c r="H13" s="503">
        <f t="shared" si="0"/>
        <v>0</v>
      </c>
      <c r="I13" s="504"/>
      <c r="J13" s="301"/>
    </row>
    <row r="14" spans="1:10">
      <c r="A14" s="301"/>
      <c r="B14" s="502"/>
      <c r="C14" s="502"/>
      <c r="D14" s="502"/>
      <c r="E14" s="502"/>
      <c r="F14" s="502"/>
      <c r="G14" s="502"/>
      <c r="H14" s="503">
        <f t="shared" si="0"/>
        <v>0</v>
      </c>
      <c r="I14" s="504"/>
      <c r="J14" s="301"/>
    </row>
    <row r="15" spans="1:10">
      <c r="A15" s="301"/>
      <c r="B15" s="502"/>
      <c r="C15" s="502"/>
      <c r="D15" s="502"/>
      <c r="E15" s="502"/>
      <c r="F15" s="502"/>
      <c r="G15" s="502"/>
      <c r="H15" s="503">
        <f t="shared" si="0"/>
        <v>0</v>
      </c>
      <c r="I15" s="504"/>
      <c r="J15" s="301"/>
    </row>
    <row r="16" spans="1:10">
      <c r="A16" s="301"/>
      <c r="B16" s="502"/>
      <c r="C16" s="502"/>
      <c r="D16" s="502"/>
      <c r="E16" s="502"/>
      <c r="F16" s="502"/>
      <c r="G16" s="502"/>
      <c r="H16" s="503">
        <f t="shared" si="0"/>
        <v>0</v>
      </c>
      <c r="I16" s="504"/>
      <c r="J16" s="301"/>
    </row>
    <row r="17" spans="1:10">
      <c r="A17" s="301"/>
      <c r="B17" s="502"/>
      <c r="C17" s="502"/>
      <c r="D17" s="502"/>
      <c r="E17" s="502"/>
      <c r="F17" s="502"/>
      <c r="G17" s="502"/>
      <c r="H17" s="503">
        <f t="shared" si="0"/>
        <v>0</v>
      </c>
      <c r="I17" s="504"/>
      <c r="J17" s="301"/>
    </row>
    <row r="18" spans="1:10">
      <c r="A18" s="301"/>
      <c r="B18" s="502"/>
      <c r="C18" s="502"/>
      <c r="D18" s="502"/>
      <c r="E18" s="502"/>
      <c r="F18" s="502"/>
      <c r="G18" s="502"/>
      <c r="H18" s="503">
        <f t="shared" si="0"/>
        <v>0</v>
      </c>
      <c r="I18" s="504"/>
      <c r="J18" s="301"/>
    </row>
    <row r="19" spans="1:10">
      <c r="A19" s="301"/>
      <c r="B19" s="502" t="s">
        <v>348</v>
      </c>
      <c r="C19" s="502"/>
      <c r="D19" s="502">
        <f>SUM(D10:E18)</f>
        <v>0</v>
      </c>
      <c r="E19" s="502"/>
      <c r="F19" s="502">
        <f>SUM(F10:G18)</f>
        <v>0</v>
      </c>
      <c r="G19" s="502"/>
      <c r="H19" s="503">
        <f t="shared" si="0"/>
        <v>0</v>
      </c>
      <c r="I19" s="504"/>
      <c r="J19" s="301"/>
    </row>
    <row r="20" spans="1:10">
      <c r="A20" s="301"/>
      <c r="B20" s="502"/>
      <c r="C20" s="502"/>
      <c r="D20" s="502"/>
      <c r="E20" s="502"/>
      <c r="F20" s="502"/>
      <c r="G20" s="502"/>
      <c r="H20" s="502"/>
      <c r="I20" s="502"/>
      <c r="J20" s="301"/>
    </row>
    <row r="21" spans="1:10">
      <c r="A21" s="301"/>
      <c r="B21" s="484" t="s">
        <v>349</v>
      </c>
      <c r="C21" s="485"/>
      <c r="D21" s="485"/>
      <c r="E21" s="485"/>
      <c r="F21" s="485"/>
      <c r="G21" s="485"/>
      <c r="H21" s="485"/>
      <c r="I21" s="486"/>
      <c r="J21" s="301"/>
    </row>
    <row r="22" spans="1:10">
      <c r="A22" s="301"/>
      <c r="B22" s="502"/>
      <c r="C22" s="502"/>
      <c r="D22" s="502"/>
      <c r="E22" s="502"/>
      <c r="F22" s="502"/>
      <c r="G22" s="502"/>
      <c r="H22" s="502"/>
      <c r="I22" s="502"/>
      <c r="J22" s="301"/>
    </row>
    <row r="23" spans="1:10">
      <c r="A23" s="301"/>
      <c r="B23" s="502"/>
      <c r="C23" s="502"/>
      <c r="D23" s="502"/>
      <c r="E23" s="502"/>
      <c r="F23" s="502"/>
      <c r="G23" s="502"/>
      <c r="H23" s="503">
        <f>+D23-F23</f>
        <v>0</v>
      </c>
      <c r="I23" s="504"/>
      <c r="J23" s="301"/>
    </row>
    <row r="24" spans="1:10">
      <c r="A24" s="301"/>
      <c r="B24" s="502"/>
      <c r="C24" s="502"/>
      <c r="D24" s="502"/>
      <c r="E24" s="502"/>
      <c r="F24" s="502"/>
      <c r="G24" s="502"/>
      <c r="H24" s="503">
        <f>+D24-F24</f>
        <v>0</v>
      </c>
      <c r="I24" s="504"/>
      <c r="J24" s="301"/>
    </row>
    <row r="25" spans="1:10">
      <c r="A25" s="301"/>
      <c r="B25" s="502"/>
      <c r="C25" s="502"/>
      <c r="D25" s="502"/>
      <c r="E25" s="502"/>
      <c r="F25" s="502"/>
      <c r="G25" s="502"/>
      <c r="H25" s="503">
        <f t="shared" ref="H25:H30" si="1">+D25-F25</f>
        <v>0</v>
      </c>
      <c r="I25" s="504"/>
      <c r="J25" s="301"/>
    </row>
    <row r="26" spans="1:10">
      <c r="A26" s="301"/>
      <c r="B26" s="502"/>
      <c r="C26" s="502"/>
      <c r="D26" s="502"/>
      <c r="E26" s="502"/>
      <c r="F26" s="502"/>
      <c r="G26" s="502"/>
      <c r="H26" s="503">
        <f t="shared" si="1"/>
        <v>0</v>
      </c>
      <c r="I26" s="504"/>
      <c r="J26" s="301"/>
    </row>
    <row r="27" spans="1:10">
      <c r="A27" s="301"/>
      <c r="B27" s="502"/>
      <c r="C27" s="502"/>
      <c r="D27" s="502"/>
      <c r="E27" s="502"/>
      <c r="F27" s="502"/>
      <c r="G27" s="502"/>
      <c r="H27" s="503">
        <f t="shared" si="1"/>
        <v>0</v>
      </c>
      <c r="I27" s="504"/>
      <c r="J27" s="301"/>
    </row>
    <row r="28" spans="1:10">
      <c r="A28" s="301"/>
      <c r="B28" s="502"/>
      <c r="C28" s="502"/>
      <c r="D28" s="502"/>
      <c r="E28" s="502"/>
      <c r="F28" s="502"/>
      <c r="G28" s="502"/>
      <c r="H28" s="503">
        <f t="shared" si="1"/>
        <v>0</v>
      </c>
      <c r="I28" s="504"/>
      <c r="J28" s="301"/>
    </row>
    <row r="29" spans="1:10">
      <c r="A29" s="301"/>
      <c r="B29" s="502"/>
      <c r="C29" s="502"/>
      <c r="D29" s="502"/>
      <c r="E29" s="502"/>
      <c r="F29" s="502"/>
      <c r="G29" s="502"/>
      <c r="H29" s="503">
        <f t="shared" si="1"/>
        <v>0</v>
      </c>
      <c r="I29" s="504"/>
      <c r="J29" s="301"/>
    </row>
    <row r="30" spans="1:10">
      <c r="A30" s="301"/>
      <c r="B30" s="502"/>
      <c r="C30" s="502"/>
      <c r="D30" s="502"/>
      <c r="E30" s="502"/>
      <c r="F30" s="502"/>
      <c r="G30" s="502"/>
      <c r="H30" s="503">
        <f t="shared" si="1"/>
        <v>0</v>
      </c>
      <c r="I30" s="504"/>
      <c r="J30" s="301"/>
    </row>
    <row r="31" spans="1:10">
      <c r="A31" s="301"/>
      <c r="B31" s="502" t="s">
        <v>350</v>
      </c>
      <c r="C31" s="502"/>
      <c r="D31" s="502">
        <f>SUM(D22:E30)</f>
        <v>0</v>
      </c>
      <c r="E31" s="502"/>
      <c r="F31" s="502">
        <f>SUM(F22:G30)</f>
        <v>0</v>
      </c>
      <c r="G31" s="502"/>
      <c r="H31" s="502">
        <f>+D31-F31</f>
        <v>0</v>
      </c>
      <c r="I31" s="502"/>
      <c r="J31" s="301"/>
    </row>
    <row r="32" spans="1:10">
      <c r="A32" s="301"/>
      <c r="B32" s="502"/>
      <c r="C32" s="502"/>
      <c r="D32" s="502"/>
      <c r="E32" s="502"/>
      <c r="F32" s="502"/>
      <c r="G32" s="502"/>
      <c r="H32" s="502"/>
      <c r="I32" s="502"/>
      <c r="J32" s="301"/>
    </row>
    <row r="33" spans="1:10">
      <c r="A33" s="301"/>
      <c r="B33" s="503" t="s">
        <v>138</v>
      </c>
      <c r="C33" s="504"/>
      <c r="D33" s="503">
        <f>+D19+D31</f>
        <v>0</v>
      </c>
      <c r="E33" s="504"/>
      <c r="F33" s="503">
        <f>+F19+F31</f>
        <v>0</v>
      </c>
      <c r="G33" s="504"/>
      <c r="H33" s="503">
        <f>+H19+H31</f>
        <v>0</v>
      </c>
      <c r="I33" s="504"/>
      <c r="J33" s="301"/>
    </row>
    <row r="34" spans="1:10">
      <c r="A34" s="301"/>
      <c r="B34" s="301"/>
      <c r="C34" s="301"/>
      <c r="D34" s="301"/>
      <c r="E34" s="301"/>
      <c r="F34" s="301"/>
      <c r="G34" s="301"/>
      <c r="H34" s="301"/>
      <c r="I34" s="301"/>
      <c r="J34" s="301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0" workbookViewId="0">
      <selection activeCell="A3" sqref="A3:C3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43" customFormat="1" ht="12.75">
      <c r="A1" s="509" t="s">
        <v>193</v>
      </c>
      <c r="B1" s="510"/>
      <c r="C1" s="511"/>
    </row>
    <row r="2" spans="1:3" s="343" customFormat="1" ht="12.75">
      <c r="A2" s="512" t="s">
        <v>409</v>
      </c>
      <c r="B2" s="513"/>
      <c r="C2" s="514"/>
    </row>
    <row r="3" spans="1:3" s="343" customFormat="1" ht="12.75">
      <c r="A3" s="512" t="s">
        <v>351</v>
      </c>
      <c r="B3" s="513"/>
      <c r="C3" s="514"/>
    </row>
    <row r="4" spans="1:3" s="343" customFormat="1" ht="12.75">
      <c r="A4" s="515" t="s">
        <v>215</v>
      </c>
      <c r="B4" s="516"/>
      <c r="C4" s="517"/>
    </row>
    <row r="5" spans="1:3">
      <c r="A5" s="301"/>
      <c r="B5" s="301"/>
    </row>
    <row r="6" spans="1:3">
      <c r="A6" s="344" t="s">
        <v>340</v>
      </c>
      <c r="B6" s="344" t="s">
        <v>222</v>
      </c>
      <c r="C6" s="344" t="s">
        <v>248</v>
      </c>
    </row>
    <row r="7" spans="1:3" s="343" customFormat="1" ht="12.75">
      <c r="A7" s="518" t="s">
        <v>347</v>
      </c>
      <c r="B7" s="519"/>
      <c r="C7" s="520"/>
    </row>
    <row r="8" spans="1:3" s="343" customFormat="1" ht="12.75">
      <c r="A8" s="345"/>
      <c r="B8" s="345"/>
      <c r="C8" s="346"/>
    </row>
    <row r="9" spans="1:3" s="343" customFormat="1" ht="12.75">
      <c r="A9" s="345"/>
      <c r="B9" s="345"/>
      <c r="C9" s="346"/>
    </row>
    <row r="10" spans="1:3" s="343" customFormat="1" ht="12.75">
      <c r="A10" s="345"/>
      <c r="B10" s="345"/>
      <c r="C10" s="346"/>
    </row>
    <row r="11" spans="1:3" s="343" customFormat="1" ht="12.75">
      <c r="A11" s="345"/>
      <c r="B11" s="345"/>
      <c r="C11" s="346"/>
    </row>
    <row r="12" spans="1:3" s="343" customFormat="1" ht="12.75">
      <c r="A12" s="345"/>
      <c r="B12" s="345"/>
      <c r="C12" s="346"/>
    </row>
    <row r="13" spans="1:3" s="343" customFormat="1" ht="12.75">
      <c r="A13" s="345"/>
      <c r="B13" s="345"/>
      <c r="C13" s="346"/>
    </row>
    <row r="14" spans="1:3" s="343" customFormat="1" ht="12.75">
      <c r="A14" s="345"/>
      <c r="B14" s="345"/>
      <c r="C14" s="346"/>
    </row>
    <row r="15" spans="1:3" s="343" customFormat="1" ht="12.75">
      <c r="A15" s="345"/>
      <c r="B15" s="345"/>
      <c r="C15" s="346"/>
    </row>
    <row r="16" spans="1:3" s="343" customFormat="1" ht="12.75">
      <c r="A16" s="345"/>
      <c r="B16" s="345"/>
      <c r="C16" s="346"/>
    </row>
    <row r="17" spans="1:3" s="343" customFormat="1" ht="12.75">
      <c r="A17" s="345"/>
      <c r="B17" s="345"/>
      <c r="C17" s="346"/>
    </row>
    <row r="18" spans="1:3" s="343" customFormat="1" ht="12.75">
      <c r="A18" s="347" t="s">
        <v>352</v>
      </c>
      <c r="B18" s="345">
        <f>SUM(B8:B17)</f>
        <v>0</v>
      </c>
      <c r="C18" s="345">
        <f>SUM(C8:C17)</f>
        <v>0</v>
      </c>
    </row>
    <row r="19" spans="1:3" s="343" customFormat="1" ht="12.75">
      <c r="A19" s="345"/>
      <c r="B19" s="345"/>
      <c r="C19" s="346"/>
    </row>
    <row r="20" spans="1:3" s="343" customFormat="1" ht="12.75">
      <c r="A20" s="506" t="s">
        <v>349</v>
      </c>
      <c r="B20" s="507"/>
      <c r="C20" s="508"/>
    </row>
    <row r="21" spans="1:3" s="343" customFormat="1" ht="12.75">
      <c r="A21" s="345"/>
      <c r="B21" s="345"/>
      <c r="C21" s="346"/>
    </row>
    <row r="22" spans="1:3" s="343" customFormat="1" ht="12.75">
      <c r="A22" s="345"/>
      <c r="B22" s="345"/>
      <c r="C22" s="346"/>
    </row>
    <row r="23" spans="1:3" s="343" customFormat="1" ht="12.75">
      <c r="A23" s="345"/>
      <c r="B23" s="345"/>
      <c r="C23" s="346"/>
    </row>
    <row r="24" spans="1:3" s="343" customFormat="1" ht="12.75">
      <c r="A24" s="345"/>
      <c r="B24" s="345"/>
      <c r="C24" s="346"/>
    </row>
    <row r="25" spans="1:3" s="343" customFormat="1" ht="12.75">
      <c r="A25" s="345"/>
      <c r="B25" s="345"/>
      <c r="C25" s="346"/>
    </row>
    <row r="26" spans="1:3" s="343" customFormat="1" ht="12.75">
      <c r="A26" s="345"/>
      <c r="B26" s="345"/>
      <c r="C26" s="346"/>
    </row>
    <row r="27" spans="1:3" s="343" customFormat="1" ht="12.75">
      <c r="A27" s="345"/>
      <c r="B27" s="345"/>
      <c r="C27" s="346"/>
    </row>
    <row r="28" spans="1:3" s="343" customFormat="1" ht="12.75">
      <c r="A28" s="345"/>
      <c r="B28" s="345"/>
      <c r="C28" s="346"/>
    </row>
    <row r="29" spans="1:3" s="343" customFormat="1" ht="12.75">
      <c r="A29" s="345"/>
      <c r="B29" s="345"/>
      <c r="C29" s="346"/>
    </row>
    <row r="30" spans="1:3" s="343" customFormat="1" ht="12.75">
      <c r="A30" s="345"/>
      <c r="B30" s="345"/>
      <c r="C30" s="346"/>
    </row>
    <row r="31" spans="1:3" s="343" customFormat="1" ht="12.75">
      <c r="A31" s="345"/>
      <c r="B31" s="345"/>
      <c r="C31" s="346"/>
    </row>
    <row r="32" spans="1:3" s="343" customFormat="1" ht="12.75">
      <c r="A32" s="345"/>
      <c r="B32" s="345"/>
      <c r="C32" s="346"/>
    </row>
    <row r="33" spans="1:3" s="343" customFormat="1" ht="12.75">
      <c r="A33" s="347" t="s">
        <v>353</v>
      </c>
      <c r="B33" s="345">
        <f>SUM(B21:B32)</f>
        <v>0</v>
      </c>
      <c r="C33" s="345">
        <f>SUM(C21:C32)</f>
        <v>0</v>
      </c>
    </row>
    <row r="34" spans="1:3" s="343" customFormat="1" ht="12.75">
      <c r="A34" s="345"/>
      <c r="B34" s="345"/>
      <c r="C34" s="346"/>
    </row>
    <row r="35" spans="1:3" s="343" customFormat="1" ht="12.75">
      <c r="A35" s="347" t="s">
        <v>138</v>
      </c>
      <c r="B35" s="348">
        <f>+B18+B33</f>
        <v>0</v>
      </c>
      <c r="C35" s="348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view="pageBreakPreview" zoomScaleNormal="100" zoomScaleSheetLayoutView="100" workbookViewId="0">
      <selection activeCell="G18" sqref="G18"/>
    </sheetView>
  </sheetViews>
  <sheetFormatPr baseColWidth="10" defaultRowHeight="15"/>
  <cols>
    <col min="1" max="1" width="2.140625" style="301" customWidth="1"/>
    <col min="2" max="3" width="3.7109375" style="264" customWidth="1"/>
    <col min="4" max="4" width="65.7109375" style="264" customWidth="1"/>
    <col min="5" max="5" width="12.7109375" style="264" customWidth="1"/>
    <col min="6" max="6" width="14.28515625" style="264" customWidth="1"/>
    <col min="7" max="8" width="12.7109375" style="264" customWidth="1"/>
    <col min="9" max="9" width="11.42578125" style="264" customWidth="1"/>
    <col min="10" max="10" width="12.85546875" style="264" customWidth="1"/>
    <col min="11" max="11" width="3.140625" style="301" customWidth="1"/>
  </cols>
  <sheetData>
    <row r="1" spans="2:10" s="301" customFormat="1" ht="6.75" customHeight="1">
      <c r="B1" s="263"/>
      <c r="C1" s="263"/>
      <c r="D1" s="263"/>
      <c r="E1" s="263"/>
      <c r="F1" s="263"/>
      <c r="G1" s="263"/>
      <c r="H1" s="263"/>
      <c r="I1" s="263"/>
    </row>
    <row r="2" spans="2:10">
      <c r="B2" s="481" t="s">
        <v>193</v>
      </c>
      <c r="C2" s="482"/>
      <c r="D2" s="482"/>
      <c r="E2" s="482"/>
      <c r="F2" s="482"/>
      <c r="G2" s="482"/>
      <c r="H2" s="482"/>
      <c r="I2" s="482"/>
      <c r="J2" s="483"/>
    </row>
    <row r="3" spans="2:10">
      <c r="B3" s="481" t="s">
        <v>409</v>
      </c>
      <c r="C3" s="482"/>
      <c r="D3" s="482"/>
      <c r="E3" s="482"/>
      <c r="F3" s="482"/>
      <c r="G3" s="482"/>
      <c r="H3" s="482"/>
      <c r="I3" s="482"/>
      <c r="J3" s="483"/>
    </row>
    <row r="4" spans="2:10">
      <c r="B4" s="484" t="s">
        <v>354</v>
      </c>
      <c r="C4" s="485"/>
      <c r="D4" s="485"/>
      <c r="E4" s="485"/>
      <c r="F4" s="485"/>
      <c r="G4" s="485"/>
      <c r="H4" s="485"/>
      <c r="I4" s="485"/>
      <c r="J4" s="486"/>
    </row>
    <row r="5" spans="2:10">
      <c r="B5" s="487" t="s">
        <v>308</v>
      </c>
      <c r="C5" s="488"/>
      <c r="D5" s="488"/>
      <c r="E5" s="488"/>
      <c r="F5" s="488"/>
      <c r="G5" s="488"/>
      <c r="H5" s="488"/>
      <c r="I5" s="488"/>
      <c r="J5" s="489"/>
    </row>
    <row r="6" spans="2:10" s="301" customFormat="1" ht="2.25" customHeight="1">
      <c r="B6" s="349"/>
      <c r="C6" s="349"/>
      <c r="D6" s="349"/>
      <c r="E6" s="349"/>
      <c r="F6" s="349"/>
      <c r="G6" s="349"/>
      <c r="H6" s="349"/>
      <c r="I6" s="349"/>
      <c r="J6" s="349"/>
    </row>
    <row r="7" spans="2:10">
      <c r="B7" s="492" t="s">
        <v>76</v>
      </c>
      <c r="C7" s="528"/>
      <c r="D7" s="493"/>
      <c r="E7" s="491" t="s">
        <v>253</v>
      </c>
      <c r="F7" s="491"/>
      <c r="G7" s="491"/>
      <c r="H7" s="491"/>
      <c r="I7" s="491"/>
      <c r="J7" s="491" t="s">
        <v>245</v>
      </c>
    </row>
    <row r="8" spans="2:10" ht="22.5">
      <c r="B8" s="494"/>
      <c r="C8" s="529"/>
      <c r="D8" s="495"/>
      <c r="E8" s="389" t="s">
        <v>246</v>
      </c>
      <c r="F8" s="389" t="s">
        <v>247</v>
      </c>
      <c r="G8" s="389" t="s">
        <v>221</v>
      </c>
      <c r="H8" s="389" t="s">
        <v>222</v>
      </c>
      <c r="I8" s="389" t="s">
        <v>248</v>
      </c>
      <c r="J8" s="491"/>
    </row>
    <row r="9" spans="2:10" ht="15.75" customHeight="1">
      <c r="B9" s="496"/>
      <c r="C9" s="530"/>
      <c r="D9" s="497"/>
      <c r="E9" s="389">
        <v>1</v>
      </c>
      <c r="F9" s="389">
        <v>2</v>
      </c>
      <c r="G9" s="389" t="s">
        <v>249</v>
      </c>
      <c r="H9" s="389">
        <v>4</v>
      </c>
      <c r="I9" s="389">
        <v>5</v>
      </c>
      <c r="J9" s="389" t="s">
        <v>250</v>
      </c>
    </row>
    <row r="10" spans="2:10" ht="15" customHeight="1">
      <c r="B10" s="523" t="s">
        <v>355</v>
      </c>
      <c r="C10" s="524"/>
      <c r="D10" s="525"/>
      <c r="E10" s="353"/>
      <c r="F10" s="323"/>
      <c r="G10" s="323"/>
      <c r="H10" s="323"/>
      <c r="I10" s="323"/>
      <c r="J10" s="323"/>
    </row>
    <row r="11" spans="2:10">
      <c r="B11" s="303"/>
      <c r="C11" s="521" t="s">
        <v>356</v>
      </c>
      <c r="D11" s="522"/>
      <c r="E11" s="353">
        <f>+E12+E13</f>
        <v>0</v>
      </c>
      <c r="F11" s="353">
        <f>+F12+F13</f>
        <v>0</v>
      </c>
      <c r="G11" s="323">
        <f>+E11+F11</f>
        <v>0</v>
      </c>
      <c r="H11" s="353">
        <f t="shared" ref="H11:I11" si="0">+H12+H13</f>
        <v>0</v>
      </c>
      <c r="I11" s="353">
        <f t="shared" si="0"/>
        <v>0</v>
      </c>
      <c r="J11" s="323">
        <f>+G11-H11</f>
        <v>0</v>
      </c>
    </row>
    <row r="12" spans="2:10">
      <c r="B12" s="303"/>
      <c r="C12" s="390"/>
      <c r="D12" s="391" t="s">
        <v>357</v>
      </c>
      <c r="E12" s="353">
        <v>0</v>
      </c>
      <c r="F12" s="323">
        <v>0</v>
      </c>
      <c r="G12" s="323">
        <f t="shared" ref="G12:G39" si="1">+E12+F12</f>
        <v>0</v>
      </c>
      <c r="H12" s="323">
        <v>0</v>
      </c>
      <c r="I12" s="323">
        <v>0</v>
      </c>
      <c r="J12" s="323">
        <f t="shared" ref="J12:J39" si="2">+G12-H12</f>
        <v>0</v>
      </c>
    </row>
    <row r="13" spans="2:10">
      <c r="B13" s="303"/>
      <c r="C13" s="390"/>
      <c r="D13" s="391" t="s">
        <v>358</v>
      </c>
      <c r="E13" s="353">
        <v>0</v>
      </c>
      <c r="F13" s="323">
        <v>0</v>
      </c>
      <c r="G13" s="323">
        <f t="shared" si="1"/>
        <v>0</v>
      </c>
      <c r="H13" s="323">
        <v>0</v>
      </c>
      <c r="I13" s="323">
        <v>0</v>
      </c>
      <c r="J13" s="323">
        <f t="shared" si="2"/>
        <v>0</v>
      </c>
    </row>
    <row r="14" spans="2:10">
      <c r="B14" s="303"/>
      <c r="C14" s="521" t="s">
        <v>359</v>
      </c>
      <c r="D14" s="522"/>
      <c r="E14" s="353">
        <f>SUM(E15:E22)</f>
        <v>0</v>
      </c>
      <c r="F14" s="353">
        <f>SUM(F15:F22)</f>
        <v>0</v>
      </c>
      <c r="G14" s="323">
        <f t="shared" si="1"/>
        <v>0</v>
      </c>
      <c r="H14" s="353">
        <f t="shared" ref="H14:I14" si="3">SUM(H15:H22)</f>
        <v>0</v>
      </c>
      <c r="I14" s="353">
        <f t="shared" si="3"/>
        <v>0</v>
      </c>
      <c r="J14" s="323">
        <f t="shared" si="2"/>
        <v>0</v>
      </c>
    </row>
    <row r="15" spans="2:10">
      <c r="B15" s="303"/>
      <c r="C15" s="390"/>
      <c r="D15" s="391" t="s">
        <v>360</v>
      </c>
      <c r="E15" s="353">
        <v>0</v>
      </c>
      <c r="F15" s="323">
        <v>0</v>
      </c>
      <c r="G15" s="323">
        <f t="shared" si="1"/>
        <v>0</v>
      </c>
      <c r="H15" s="323">
        <v>0</v>
      </c>
      <c r="I15" s="323">
        <v>0</v>
      </c>
      <c r="J15" s="323">
        <f t="shared" si="2"/>
        <v>0</v>
      </c>
    </row>
    <row r="16" spans="2:10">
      <c r="B16" s="303"/>
      <c r="C16" s="390"/>
      <c r="D16" s="391" t="s">
        <v>361</v>
      </c>
      <c r="E16" s="353">
        <v>0</v>
      </c>
      <c r="F16" s="323">
        <v>0</v>
      </c>
      <c r="G16" s="323">
        <f t="shared" si="1"/>
        <v>0</v>
      </c>
      <c r="H16" s="323">
        <v>0</v>
      </c>
      <c r="I16" s="323">
        <v>0</v>
      </c>
      <c r="J16" s="323">
        <f t="shared" si="2"/>
        <v>0</v>
      </c>
    </row>
    <row r="17" spans="2:10">
      <c r="B17" s="303"/>
      <c r="C17" s="390"/>
      <c r="D17" s="391" t="s">
        <v>362</v>
      </c>
      <c r="E17" s="353">
        <v>0</v>
      </c>
      <c r="F17" s="323">
        <v>0</v>
      </c>
      <c r="G17" s="323">
        <f t="shared" si="1"/>
        <v>0</v>
      </c>
      <c r="H17" s="323">
        <v>0</v>
      </c>
      <c r="I17" s="323">
        <v>0</v>
      </c>
      <c r="J17" s="323">
        <f t="shared" si="2"/>
        <v>0</v>
      </c>
    </row>
    <row r="18" spans="2:10">
      <c r="B18" s="303"/>
      <c r="C18" s="390"/>
      <c r="D18" s="391" t="s">
        <v>363</v>
      </c>
      <c r="E18" s="353">
        <v>0</v>
      </c>
      <c r="F18" s="323">
        <v>0</v>
      </c>
      <c r="G18" s="323">
        <f t="shared" si="1"/>
        <v>0</v>
      </c>
      <c r="H18" s="323">
        <v>0</v>
      </c>
      <c r="I18" s="323">
        <v>0</v>
      </c>
      <c r="J18" s="323">
        <f t="shared" si="2"/>
        <v>0</v>
      </c>
    </row>
    <row r="19" spans="2:10">
      <c r="B19" s="303"/>
      <c r="C19" s="390"/>
      <c r="D19" s="391" t="s">
        <v>364</v>
      </c>
      <c r="E19" s="353">
        <v>0</v>
      </c>
      <c r="F19" s="323">
        <v>0</v>
      </c>
      <c r="G19" s="323">
        <f t="shared" si="1"/>
        <v>0</v>
      </c>
      <c r="H19" s="323">
        <v>0</v>
      </c>
      <c r="I19" s="323">
        <v>0</v>
      </c>
      <c r="J19" s="323">
        <f t="shared" si="2"/>
        <v>0</v>
      </c>
    </row>
    <row r="20" spans="2:10">
      <c r="B20" s="303"/>
      <c r="C20" s="390"/>
      <c r="D20" s="391" t="s">
        <v>365</v>
      </c>
      <c r="E20" s="353">
        <v>0</v>
      </c>
      <c r="F20" s="323">
        <v>0</v>
      </c>
      <c r="G20" s="323">
        <f t="shared" si="1"/>
        <v>0</v>
      </c>
      <c r="H20" s="323">
        <v>0</v>
      </c>
      <c r="I20" s="323">
        <v>0</v>
      </c>
      <c r="J20" s="323">
        <f t="shared" si="2"/>
        <v>0</v>
      </c>
    </row>
    <row r="21" spans="2:10">
      <c r="B21" s="303"/>
      <c r="C21" s="390"/>
      <c r="D21" s="391" t="s">
        <v>366</v>
      </c>
      <c r="E21" s="353">
        <v>0</v>
      </c>
      <c r="F21" s="323">
        <v>0</v>
      </c>
      <c r="G21" s="323">
        <f t="shared" si="1"/>
        <v>0</v>
      </c>
      <c r="H21" s="323">
        <v>0</v>
      </c>
      <c r="I21" s="323">
        <v>0</v>
      </c>
      <c r="J21" s="323">
        <f t="shared" si="2"/>
        <v>0</v>
      </c>
    </row>
    <row r="22" spans="2:10">
      <c r="B22" s="303"/>
      <c r="C22" s="390"/>
      <c r="D22" s="391" t="s">
        <v>367</v>
      </c>
      <c r="E22" s="353">
        <v>0</v>
      </c>
      <c r="F22" s="323">
        <v>0</v>
      </c>
      <c r="G22" s="323">
        <f t="shared" si="1"/>
        <v>0</v>
      </c>
      <c r="H22" s="323">
        <v>0</v>
      </c>
      <c r="I22" s="323">
        <v>0</v>
      </c>
      <c r="J22" s="323">
        <f t="shared" si="2"/>
        <v>0</v>
      </c>
    </row>
    <row r="23" spans="2:10">
      <c r="B23" s="303"/>
      <c r="C23" s="521" t="s">
        <v>368</v>
      </c>
      <c r="D23" s="522"/>
      <c r="E23" s="353">
        <f>SUM(E24:E26)</f>
        <v>0</v>
      </c>
      <c r="F23" s="353">
        <f>SUM(F24:F26)</f>
        <v>0</v>
      </c>
      <c r="G23" s="323">
        <f t="shared" si="1"/>
        <v>0</v>
      </c>
      <c r="H23" s="353">
        <f t="shared" ref="H23:I23" si="4">SUM(H24:H26)</f>
        <v>0</v>
      </c>
      <c r="I23" s="353">
        <f t="shared" si="4"/>
        <v>0</v>
      </c>
      <c r="J23" s="323">
        <f t="shared" si="2"/>
        <v>0</v>
      </c>
    </row>
    <row r="24" spans="2:10">
      <c r="B24" s="303"/>
      <c r="C24" s="390"/>
      <c r="D24" s="391" t="s">
        <v>369</v>
      </c>
      <c r="E24" s="353">
        <v>0</v>
      </c>
      <c r="F24" s="323">
        <v>0</v>
      </c>
      <c r="G24" s="323">
        <f t="shared" si="1"/>
        <v>0</v>
      </c>
      <c r="H24" s="323">
        <v>0</v>
      </c>
      <c r="I24" s="323">
        <v>0</v>
      </c>
      <c r="J24" s="323">
        <f t="shared" si="2"/>
        <v>0</v>
      </c>
    </row>
    <row r="25" spans="2:10">
      <c r="B25" s="303"/>
      <c r="C25" s="390"/>
      <c r="D25" s="391" t="s">
        <v>370</v>
      </c>
      <c r="E25" s="353">
        <v>0</v>
      </c>
      <c r="F25" s="323">
        <v>0</v>
      </c>
      <c r="G25" s="323">
        <f t="shared" si="1"/>
        <v>0</v>
      </c>
      <c r="H25" s="323">
        <v>0</v>
      </c>
      <c r="I25" s="323">
        <v>0</v>
      </c>
      <c r="J25" s="323">
        <f t="shared" si="2"/>
        <v>0</v>
      </c>
    </row>
    <row r="26" spans="2:10">
      <c r="B26" s="303"/>
      <c r="C26" s="390"/>
      <c r="D26" s="391" t="s">
        <v>371</v>
      </c>
      <c r="E26" s="353">
        <v>0</v>
      </c>
      <c r="F26" s="323">
        <v>0</v>
      </c>
      <c r="G26" s="323">
        <f t="shared" si="1"/>
        <v>0</v>
      </c>
      <c r="H26" s="323">
        <v>0</v>
      </c>
      <c r="I26" s="323">
        <v>0</v>
      </c>
      <c r="J26" s="323">
        <f t="shared" si="2"/>
        <v>0</v>
      </c>
    </row>
    <row r="27" spans="2:10">
      <c r="B27" s="303"/>
      <c r="C27" s="521" t="s">
        <v>372</v>
      </c>
      <c r="D27" s="522"/>
      <c r="E27" s="353">
        <f>SUM(E28:E29)</f>
        <v>0</v>
      </c>
      <c r="F27" s="353">
        <f>SUM(F28:F29)</f>
        <v>0</v>
      </c>
      <c r="G27" s="323">
        <f t="shared" si="1"/>
        <v>0</v>
      </c>
      <c r="H27" s="353">
        <f t="shared" ref="H27:I27" si="5">SUM(H28:H29)</f>
        <v>0</v>
      </c>
      <c r="I27" s="353">
        <f t="shared" si="5"/>
        <v>0</v>
      </c>
      <c r="J27" s="323">
        <f t="shared" si="2"/>
        <v>0</v>
      </c>
    </row>
    <row r="28" spans="2:10">
      <c r="B28" s="303"/>
      <c r="C28" s="390"/>
      <c r="D28" s="391" t="s">
        <v>373</v>
      </c>
      <c r="E28" s="353">
        <v>0</v>
      </c>
      <c r="F28" s="323">
        <v>0</v>
      </c>
      <c r="G28" s="323">
        <f t="shared" si="1"/>
        <v>0</v>
      </c>
      <c r="H28" s="323">
        <v>0</v>
      </c>
      <c r="I28" s="323">
        <v>0</v>
      </c>
      <c r="J28" s="323">
        <f t="shared" si="2"/>
        <v>0</v>
      </c>
    </row>
    <row r="29" spans="2:10">
      <c r="B29" s="303"/>
      <c r="C29" s="390"/>
      <c r="D29" s="391" t="s">
        <v>374</v>
      </c>
      <c r="E29" s="353">
        <v>0</v>
      </c>
      <c r="F29" s="323">
        <v>0</v>
      </c>
      <c r="G29" s="323">
        <f t="shared" si="1"/>
        <v>0</v>
      </c>
      <c r="H29" s="323">
        <v>0</v>
      </c>
      <c r="I29" s="323">
        <v>0</v>
      </c>
      <c r="J29" s="323">
        <f t="shared" si="2"/>
        <v>0</v>
      </c>
    </row>
    <row r="30" spans="2:10">
      <c r="B30" s="303"/>
      <c r="C30" s="521" t="s">
        <v>375</v>
      </c>
      <c r="D30" s="522"/>
      <c r="E30" s="353">
        <f>SUM(E31:E34)</f>
        <v>0</v>
      </c>
      <c r="F30" s="353">
        <f>SUM(F31:F34)</f>
        <v>0</v>
      </c>
      <c r="G30" s="323">
        <f t="shared" si="1"/>
        <v>0</v>
      </c>
      <c r="H30" s="353">
        <f t="shared" ref="H30:I30" si="6">SUM(H31:H34)</f>
        <v>0</v>
      </c>
      <c r="I30" s="353">
        <f t="shared" si="6"/>
        <v>0</v>
      </c>
      <c r="J30" s="323">
        <f t="shared" si="2"/>
        <v>0</v>
      </c>
    </row>
    <row r="31" spans="2:10">
      <c r="B31" s="303"/>
      <c r="C31" s="390"/>
      <c r="D31" s="391" t="s">
        <v>376</v>
      </c>
      <c r="E31" s="353">
        <v>0</v>
      </c>
      <c r="F31" s="323">
        <v>0</v>
      </c>
      <c r="G31" s="323">
        <f t="shared" si="1"/>
        <v>0</v>
      </c>
      <c r="H31" s="323">
        <v>0</v>
      </c>
      <c r="I31" s="323">
        <v>0</v>
      </c>
      <c r="J31" s="323">
        <f t="shared" si="2"/>
        <v>0</v>
      </c>
    </row>
    <row r="32" spans="2:10">
      <c r="B32" s="303"/>
      <c r="C32" s="390"/>
      <c r="D32" s="391" t="s">
        <v>377</v>
      </c>
      <c r="E32" s="353">
        <v>0</v>
      </c>
      <c r="F32" s="323">
        <v>0</v>
      </c>
      <c r="G32" s="323">
        <f t="shared" si="1"/>
        <v>0</v>
      </c>
      <c r="H32" s="323">
        <v>0</v>
      </c>
      <c r="I32" s="323">
        <v>0</v>
      </c>
      <c r="J32" s="323">
        <f t="shared" si="2"/>
        <v>0</v>
      </c>
    </row>
    <row r="33" spans="1:11">
      <c r="B33" s="303"/>
      <c r="C33" s="390"/>
      <c r="D33" s="391" t="s">
        <v>378</v>
      </c>
      <c r="E33" s="353">
        <v>0</v>
      </c>
      <c r="F33" s="323">
        <v>0</v>
      </c>
      <c r="G33" s="323">
        <f t="shared" si="1"/>
        <v>0</v>
      </c>
      <c r="H33" s="323">
        <v>0</v>
      </c>
      <c r="I33" s="323">
        <v>0</v>
      </c>
      <c r="J33" s="323">
        <f t="shared" si="2"/>
        <v>0</v>
      </c>
    </row>
    <row r="34" spans="1:11">
      <c r="B34" s="303"/>
      <c r="C34" s="390"/>
      <c r="D34" s="391" t="s">
        <v>379</v>
      </c>
      <c r="E34" s="353">
        <v>0</v>
      </c>
      <c r="F34" s="323">
        <v>0</v>
      </c>
      <c r="G34" s="323">
        <f t="shared" si="1"/>
        <v>0</v>
      </c>
      <c r="H34" s="323">
        <v>0</v>
      </c>
      <c r="I34" s="323">
        <v>0</v>
      </c>
      <c r="J34" s="323">
        <f t="shared" si="2"/>
        <v>0</v>
      </c>
    </row>
    <row r="35" spans="1:11">
      <c r="B35" s="303"/>
      <c r="C35" s="521" t="s">
        <v>380</v>
      </c>
      <c r="D35" s="522"/>
      <c r="E35" s="353">
        <f>SUM(E36)</f>
        <v>0</v>
      </c>
      <c r="F35" s="353">
        <f>SUM(F36)</f>
        <v>0</v>
      </c>
      <c r="G35" s="323">
        <f t="shared" si="1"/>
        <v>0</v>
      </c>
      <c r="H35" s="353">
        <f t="shared" ref="H35:I35" si="7">SUM(H36)</f>
        <v>0</v>
      </c>
      <c r="I35" s="353">
        <f t="shared" si="7"/>
        <v>0</v>
      </c>
      <c r="J35" s="323">
        <f t="shared" si="2"/>
        <v>0</v>
      </c>
    </row>
    <row r="36" spans="1:11">
      <c r="B36" s="303"/>
      <c r="C36" s="390"/>
      <c r="D36" s="391" t="s">
        <v>381</v>
      </c>
      <c r="E36" s="353">
        <v>0</v>
      </c>
      <c r="F36" s="323">
        <v>0</v>
      </c>
      <c r="G36" s="323">
        <f t="shared" si="1"/>
        <v>0</v>
      </c>
      <c r="H36" s="323">
        <v>0</v>
      </c>
      <c r="I36" s="323">
        <v>0</v>
      </c>
      <c r="J36" s="323">
        <f t="shared" si="2"/>
        <v>0</v>
      </c>
    </row>
    <row r="37" spans="1:11" ht="15" customHeight="1">
      <c r="B37" s="523" t="s">
        <v>382</v>
      </c>
      <c r="C37" s="524"/>
      <c r="D37" s="525"/>
      <c r="E37" s="353">
        <v>0</v>
      </c>
      <c r="F37" s="323">
        <v>0</v>
      </c>
      <c r="G37" s="323">
        <f t="shared" si="1"/>
        <v>0</v>
      </c>
      <c r="H37" s="323">
        <v>0</v>
      </c>
      <c r="I37" s="323">
        <v>0</v>
      </c>
      <c r="J37" s="323">
        <f t="shared" si="2"/>
        <v>0</v>
      </c>
    </row>
    <row r="38" spans="1:11" ht="15" customHeight="1">
      <c r="B38" s="523" t="s">
        <v>383</v>
      </c>
      <c r="C38" s="524"/>
      <c r="D38" s="525"/>
      <c r="E38" s="353">
        <v>0</v>
      </c>
      <c r="F38" s="323">
        <v>0</v>
      </c>
      <c r="G38" s="323">
        <f t="shared" si="1"/>
        <v>0</v>
      </c>
      <c r="H38" s="323">
        <v>0</v>
      </c>
      <c r="I38" s="323">
        <v>0</v>
      </c>
      <c r="J38" s="323">
        <f t="shared" si="2"/>
        <v>0</v>
      </c>
    </row>
    <row r="39" spans="1:11" ht="15.75" customHeight="1">
      <c r="B39" s="523" t="s">
        <v>384</v>
      </c>
      <c r="C39" s="524"/>
      <c r="D39" s="525"/>
      <c r="E39" s="353">
        <v>0</v>
      </c>
      <c r="F39" s="323">
        <v>0</v>
      </c>
      <c r="G39" s="323">
        <f t="shared" si="1"/>
        <v>0</v>
      </c>
      <c r="H39" s="323">
        <v>0</v>
      </c>
      <c r="I39" s="323">
        <v>0</v>
      </c>
      <c r="J39" s="323">
        <f t="shared" si="2"/>
        <v>0</v>
      </c>
    </row>
    <row r="40" spans="1:11">
      <c r="B40" s="350"/>
      <c r="C40" s="351"/>
      <c r="D40" s="352"/>
      <c r="E40" s="354"/>
      <c r="F40" s="355"/>
      <c r="G40" s="355"/>
      <c r="H40" s="355"/>
      <c r="I40" s="355"/>
      <c r="J40" s="355"/>
    </row>
    <row r="41" spans="1:11" s="313" customFormat="1">
      <c r="A41" s="310"/>
      <c r="B41" s="328"/>
      <c r="C41" s="526" t="s">
        <v>251</v>
      </c>
      <c r="D41" s="527"/>
      <c r="E41" s="322">
        <f>+E11+E14+E23+E27+E30+E35+E37+E38+E39</f>
        <v>0</v>
      </c>
      <c r="F41" s="322">
        <f t="shared" ref="F41:J41" si="8">+F11+F14+F23+F27+F30+F35+F37+F38+F39</f>
        <v>0</v>
      </c>
      <c r="G41" s="322">
        <f t="shared" si="8"/>
        <v>0</v>
      </c>
      <c r="H41" s="322">
        <f t="shared" si="8"/>
        <v>0</v>
      </c>
      <c r="I41" s="322">
        <f t="shared" si="8"/>
        <v>0</v>
      </c>
      <c r="J41" s="322">
        <f t="shared" si="8"/>
        <v>0</v>
      </c>
      <c r="K41" s="310"/>
    </row>
    <row r="42" spans="1:11">
      <c r="B42" s="263"/>
      <c r="C42" s="263"/>
      <c r="D42" s="263"/>
      <c r="E42" s="263"/>
      <c r="F42" s="263"/>
      <c r="G42" s="263"/>
      <c r="H42" s="263"/>
      <c r="I42" s="263"/>
      <c r="J42" s="263"/>
    </row>
    <row r="43" spans="1:11">
      <c r="B43" s="263"/>
      <c r="C43" s="263"/>
      <c r="D43" s="263"/>
      <c r="E43" s="263"/>
      <c r="F43" s="263"/>
      <c r="G43" s="263"/>
      <c r="H43" s="263"/>
      <c r="I43" s="263"/>
      <c r="J43" s="263"/>
    </row>
    <row r="44" spans="1:11" ht="20.25">
      <c r="D44" s="552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0866141732283472" right="0.70866141732283472" top="0.74803149606299213" bottom="0.74803149606299213" header="0.31496062992125984" footer="0.31496062992125984"/>
  <pageSetup scale="22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9" sqref="E9"/>
    </sheetView>
  </sheetViews>
  <sheetFormatPr baseColWidth="10" defaultRowHeight="15"/>
  <cols>
    <col min="1" max="1" width="1.140625" customWidth="1"/>
    <col min="2" max="2" width="57" customWidth="1"/>
    <col min="6" max="6" width="4.28515625" style="301" customWidth="1"/>
  </cols>
  <sheetData>
    <row r="1" spans="1:5">
      <c r="A1" s="481" t="s">
        <v>409</v>
      </c>
      <c r="B1" s="482"/>
      <c r="C1" s="482"/>
      <c r="D1" s="482"/>
      <c r="E1" s="482"/>
    </row>
    <row r="2" spans="1:5">
      <c r="A2" s="484" t="s">
        <v>385</v>
      </c>
      <c r="B2" s="485"/>
      <c r="C2" s="485"/>
      <c r="D2" s="485"/>
      <c r="E2" s="485"/>
    </row>
    <row r="3" spans="1:5">
      <c r="A3" s="487" t="s">
        <v>215</v>
      </c>
      <c r="B3" s="488"/>
      <c r="C3" s="488"/>
      <c r="D3" s="488"/>
      <c r="E3" s="488"/>
    </row>
    <row r="4" spans="1:5" ht="6" customHeight="1">
      <c r="A4" s="263"/>
      <c r="B4" s="263"/>
      <c r="C4" s="263"/>
      <c r="D4" s="263"/>
      <c r="E4" s="263"/>
    </row>
    <row r="5" spans="1:5">
      <c r="A5" s="490" t="s">
        <v>76</v>
      </c>
      <c r="B5" s="490"/>
      <c r="C5" s="302" t="s">
        <v>219</v>
      </c>
      <c r="D5" s="302" t="s">
        <v>222</v>
      </c>
      <c r="E5" s="302" t="s">
        <v>386</v>
      </c>
    </row>
    <row r="6" spans="1:5" ht="5.25" customHeight="1" thickBot="1">
      <c r="A6" s="314"/>
      <c r="B6" s="315"/>
      <c r="C6" s="316"/>
      <c r="D6" s="316"/>
      <c r="E6" s="316"/>
    </row>
    <row r="7" spans="1:5" ht="15.75" thickBot="1">
      <c r="A7" s="356"/>
      <c r="B7" s="357" t="s">
        <v>387</v>
      </c>
      <c r="C7" s="358">
        <f>+C8+C9</f>
        <v>20725000</v>
      </c>
      <c r="D7" s="358">
        <f t="shared" ref="D7:E7" si="0">+D8+D9</f>
        <v>2945722</v>
      </c>
      <c r="E7" s="358">
        <f t="shared" si="0"/>
        <v>17779277</v>
      </c>
    </row>
    <row r="8" spans="1:5">
      <c r="A8" s="535" t="s">
        <v>388</v>
      </c>
      <c r="B8" s="536"/>
      <c r="C8" s="359">
        <f>+EAI!E33</f>
        <v>0</v>
      </c>
      <c r="D8" s="359">
        <f>+EAI!H33</f>
        <v>0</v>
      </c>
      <c r="E8" s="359">
        <f>+EAI!I33</f>
        <v>0</v>
      </c>
    </row>
    <row r="9" spans="1:5">
      <c r="A9" s="531" t="s">
        <v>389</v>
      </c>
      <c r="B9" s="532"/>
      <c r="C9" s="360">
        <f>+EAI!E46</f>
        <v>20725000</v>
      </c>
      <c r="D9" s="360">
        <f>+EAI!H46</f>
        <v>2945722</v>
      </c>
      <c r="E9" s="360">
        <f>+EAI!I46</f>
        <v>17779277</v>
      </c>
    </row>
    <row r="10" spans="1:5" ht="6.75" customHeight="1" thickBot="1">
      <c r="A10" s="303"/>
      <c r="B10" s="304"/>
      <c r="C10" s="361"/>
      <c r="D10" s="361"/>
      <c r="E10" s="361"/>
    </row>
    <row r="11" spans="1:5" ht="15.75" thickBot="1">
      <c r="A11" s="362"/>
      <c r="B11" s="357" t="s">
        <v>390</v>
      </c>
      <c r="C11" s="358">
        <f>+C12+C13</f>
        <v>0</v>
      </c>
      <c r="D11" s="358">
        <f t="shared" ref="D11:E11" si="1">+D12+D13</f>
        <v>0</v>
      </c>
      <c r="E11" s="358">
        <f t="shared" si="1"/>
        <v>0</v>
      </c>
    </row>
    <row r="12" spans="1:5">
      <c r="A12" s="537" t="s">
        <v>391</v>
      </c>
      <c r="B12" s="538"/>
      <c r="C12" s="359"/>
      <c r="D12" s="359"/>
      <c r="E12" s="359"/>
    </row>
    <row r="13" spans="1:5">
      <c r="A13" s="531" t="s">
        <v>392</v>
      </c>
      <c r="B13" s="532"/>
      <c r="C13" s="360"/>
      <c r="D13" s="360"/>
      <c r="E13" s="360"/>
    </row>
    <row r="14" spans="1:5" ht="5.25" customHeight="1" thickBot="1">
      <c r="A14" s="318"/>
      <c r="B14" s="317"/>
      <c r="C14" s="361"/>
      <c r="D14" s="361"/>
      <c r="E14" s="361"/>
    </row>
    <row r="15" spans="1:5" ht="15.75" thickBot="1">
      <c r="A15" s="356"/>
      <c r="B15" s="357" t="s">
        <v>393</v>
      </c>
      <c r="C15" s="358">
        <f>+C7-C11</f>
        <v>20725000</v>
      </c>
      <c r="D15" s="358">
        <f t="shared" ref="D15:E15" si="2">+D7-D11</f>
        <v>2945722</v>
      </c>
      <c r="E15" s="358">
        <f t="shared" si="2"/>
        <v>17779277</v>
      </c>
    </row>
    <row r="16" spans="1:5">
      <c r="A16" s="263"/>
      <c r="B16" s="263"/>
      <c r="C16" s="263"/>
      <c r="D16" s="263"/>
      <c r="E16" s="263"/>
    </row>
    <row r="17" spans="1:5">
      <c r="A17" s="490" t="s">
        <v>76</v>
      </c>
      <c r="B17" s="490"/>
      <c r="C17" s="302" t="s">
        <v>219</v>
      </c>
      <c r="D17" s="302" t="s">
        <v>222</v>
      </c>
      <c r="E17" s="302" t="s">
        <v>386</v>
      </c>
    </row>
    <row r="18" spans="1:5" ht="6.75" customHeight="1">
      <c r="A18" s="314"/>
      <c r="B18" s="315"/>
      <c r="C18" s="316"/>
      <c r="D18" s="316"/>
      <c r="E18" s="316"/>
    </row>
    <row r="19" spans="1:5">
      <c r="A19" s="531" t="s">
        <v>394</v>
      </c>
      <c r="B19" s="532"/>
      <c r="C19" s="360">
        <f>+C15</f>
        <v>20725000</v>
      </c>
      <c r="D19" s="360">
        <f t="shared" ref="D19:E19" si="3">+D15</f>
        <v>2945722</v>
      </c>
      <c r="E19" s="360">
        <f t="shared" si="3"/>
        <v>17779277</v>
      </c>
    </row>
    <row r="20" spans="1:5" ht="6" customHeight="1">
      <c r="A20" s="303"/>
      <c r="B20" s="304"/>
      <c r="C20" s="305"/>
      <c r="D20" s="305"/>
      <c r="E20" s="305"/>
    </row>
    <row r="21" spans="1:5">
      <c r="A21" s="531" t="s">
        <v>395</v>
      </c>
      <c r="B21" s="532"/>
      <c r="C21" s="360"/>
      <c r="D21" s="360"/>
      <c r="E21" s="360"/>
    </row>
    <row r="22" spans="1:5" ht="7.5" customHeight="1" thickBot="1">
      <c r="A22" s="318"/>
      <c r="B22" s="317"/>
      <c r="C22" s="361"/>
      <c r="D22" s="361"/>
      <c r="E22" s="361"/>
    </row>
    <row r="23" spans="1:5" ht="15.75" thickBot="1">
      <c r="A23" s="362"/>
      <c r="B23" s="357" t="s">
        <v>396</v>
      </c>
      <c r="C23" s="363">
        <f>+C19-C21</f>
        <v>20725000</v>
      </c>
      <c r="D23" s="363">
        <f t="shared" ref="D23:E23" si="4">+D19-D21</f>
        <v>2945722</v>
      </c>
      <c r="E23" s="363">
        <f t="shared" si="4"/>
        <v>17779277</v>
      </c>
    </row>
    <row r="24" spans="1:5">
      <c r="A24" s="263"/>
      <c r="B24" s="263"/>
      <c r="C24" s="263"/>
      <c r="D24" s="263"/>
      <c r="E24" s="263"/>
    </row>
    <row r="25" spans="1:5">
      <c r="A25" s="490" t="s">
        <v>76</v>
      </c>
      <c r="B25" s="490"/>
      <c r="C25" s="302" t="s">
        <v>219</v>
      </c>
      <c r="D25" s="302" t="s">
        <v>222</v>
      </c>
      <c r="E25" s="302" t="s">
        <v>386</v>
      </c>
    </row>
    <row r="26" spans="1:5" ht="5.25" customHeight="1">
      <c r="A26" s="314"/>
      <c r="B26" s="315"/>
      <c r="C26" s="316"/>
      <c r="D26" s="316"/>
      <c r="E26" s="316"/>
    </row>
    <row r="27" spans="1:5">
      <c r="A27" s="531" t="s">
        <v>397</v>
      </c>
      <c r="B27" s="532"/>
      <c r="C27" s="360">
        <f>+EAI!E52</f>
        <v>0</v>
      </c>
      <c r="D27" s="360">
        <f>+EAI!H51</f>
        <v>0</v>
      </c>
      <c r="E27" s="360">
        <f>+EAI!I54</f>
        <v>17779277</v>
      </c>
    </row>
    <row r="28" spans="1:5" ht="5.25" customHeight="1">
      <c r="A28" s="303"/>
      <c r="B28" s="304"/>
      <c r="C28" s="305"/>
      <c r="D28" s="305"/>
      <c r="E28" s="305"/>
    </row>
    <row r="29" spans="1:5">
      <c r="A29" s="531" t="s">
        <v>398</v>
      </c>
      <c r="B29" s="532"/>
      <c r="C29" s="360"/>
      <c r="D29" s="360"/>
      <c r="E29" s="360"/>
    </row>
    <row r="30" spans="1:5" ht="3.75" customHeight="1" thickBot="1">
      <c r="A30" s="319"/>
      <c r="B30" s="320"/>
      <c r="C30" s="321"/>
      <c r="D30" s="321"/>
      <c r="E30" s="321"/>
    </row>
    <row r="31" spans="1:5" ht="15.75" thickBot="1">
      <c r="A31" s="362"/>
      <c r="B31" s="357" t="s">
        <v>399</v>
      </c>
      <c r="C31" s="363">
        <f>+C27-C29</f>
        <v>0</v>
      </c>
      <c r="D31" s="363">
        <f t="shared" ref="D31:E31" si="5">+D27-D29</f>
        <v>0</v>
      </c>
      <c r="E31" s="363">
        <f t="shared" si="5"/>
        <v>17779277</v>
      </c>
    </row>
    <row r="32" spans="1:5" s="301" customFormat="1">
      <c r="A32" s="263"/>
      <c r="B32" s="263"/>
      <c r="C32" s="263"/>
      <c r="D32" s="263"/>
      <c r="E32" s="263"/>
    </row>
    <row r="33" spans="1:5" ht="23.25" customHeight="1">
      <c r="A33" s="263"/>
      <c r="B33" s="533" t="s">
        <v>400</v>
      </c>
      <c r="C33" s="533"/>
      <c r="D33" s="533"/>
      <c r="E33" s="533"/>
    </row>
    <row r="34" spans="1:5" ht="28.5" customHeight="1">
      <c r="A34" s="263"/>
      <c r="B34" s="533" t="s">
        <v>401</v>
      </c>
      <c r="C34" s="533"/>
      <c r="D34" s="533"/>
      <c r="E34" s="533"/>
    </row>
    <row r="35" spans="1:5">
      <c r="A35" s="263"/>
      <c r="B35" s="534" t="s">
        <v>402</v>
      </c>
      <c r="C35" s="534"/>
      <c r="D35" s="534"/>
      <c r="E35" s="534"/>
    </row>
    <row r="36" spans="1:5" s="301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18" sqref="F18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1" customWidth="1"/>
  </cols>
  <sheetData>
    <row r="1" spans="1:4" ht="15.75" thickBot="1">
      <c r="A1" s="301"/>
      <c r="B1" s="301"/>
      <c r="C1" s="301"/>
      <c r="D1" s="301"/>
    </row>
    <row r="2" spans="1:4">
      <c r="A2" s="301"/>
      <c r="B2" s="539" t="s">
        <v>193</v>
      </c>
      <c r="C2" s="540"/>
      <c r="D2" s="541"/>
    </row>
    <row r="3" spans="1:4">
      <c r="A3" s="301"/>
      <c r="B3" s="542" t="s">
        <v>409</v>
      </c>
      <c r="C3" s="543"/>
      <c r="D3" s="544"/>
    </row>
    <row r="4" spans="1:4" ht="15.75" thickBot="1">
      <c r="A4" s="301"/>
      <c r="B4" s="545" t="s">
        <v>403</v>
      </c>
      <c r="C4" s="546"/>
      <c r="D4" s="547"/>
    </row>
    <row r="5" spans="1:4" ht="15.75" thickBot="1">
      <c r="A5" s="301"/>
      <c r="B5" s="548" t="s">
        <v>404</v>
      </c>
      <c r="C5" s="550" t="s">
        <v>405</v>
      </c>
      <c r="D5" s="551"/>
    </row>
    <row r="6" spans="1:4" ht="27.75" thickBot="1">
      <c r="A6" s="301"/>
      <c r="B6" s="549"/>
      <c r="C6" s="364" t="s">
        <v>406</v>
      </c>
      <c r="D6" s="364" t="s">
        <v>407</v>
      </c>
    </row>
    <row r="7" spans="1:4" ht="15.75" thickBot="1">
      <c r="A7" s="301"/>
      <c r="B7" s="365"/>
      <c r="C7" s="364"/>
      <c r="D7" s="364"/>
    </row>
    <row r="8" spans="1:4" ht="15.75" thickBot="1">
      <c r="A8" s="301"/>
      <c r="B8" s="365"/>
      <c r="C8" s="364"/>
      <c r="D8" s="364"/>
    </row>
    <row r="9" spans="1:4" ht="15.75" thickBot="1">
      <c r="A9" s="301"/>
      <c r="B9" s="365"/>
      <c r="C9" s="364"/>
      <c r="D9" s="364"/>
    </row>
    <row r="10" spans="1:4" ht="15.75" thickBot="1">
      <c r="A10" s="301"/>
      <c r="B10" s="365"/>
      <c r="C10" s="364"/>
      <c r="D10" s="364"/>
    </row>
    <row r="11" spans="1:4" ht="15.75" thickBot="1">
      <c r="A11" s="301"/>
      <c r="B11" s="365"/>
      <c r="C11" s="364"/>
      <c r="D11" s="364"/>
    </row>
    <row r="12" spans="1:4" ht="15.75" thickBot="1">
      <c r="A12" s="301"/>
      <c r="B12" s="365"/>
      <c r="C12" s="364"/>
      <c r="D12" s="364"/>
    </row>
    <row r="13" spans="1:4" ht="15.75" thickBot="1">
      <c r="A13" s="301"/>
      <c r="B13" s="365"/>
      <c r="C13" s="364"/>
      <c r="D13" s="364"/>
    </row>
    <row r="14" spans="1:4" ht="15.75" thickBot="1">
      <c r="A14" s="301"/>
      <c r="B14" s="365"/>
      <c r="C14" s="364"/>
      <c r="D14" s="364"/>
    </row>
    <row r="15" spans="1:4" ht="15.75" thickBot="1">
      <c r="A15" s="301"/>
      <c r="B15" s="365"/>
      <c r="C15" s="364"/>
      <c r="D15" s="364"/>
    </row>
    <row r="16" spans="1:4" ht="15.75" thickBot="1">
      <c r="A16" s="301"/>
      <c r="B16" s="366"/>
      <c r="C16" s="367"/>
      <c r="D16" s="367"/>
    </row>
    <row r="17" spans="1:4" ht="15.75" thickBot="1">
      <c r="A17" s="301"/>
      <c r="B17" s="366"/>
      <c r="C17" s="367"/>
      <c r="D17" s="367"/>
    </row>
    <row r="18" spans="1:4" ht="15.75" thickBot="1">
      <c r="A18" s="301"/>
      <c r="B18" s="366"/>
      <c r="C18" s="367"/>
      <c r="D18" s="367"/>
    </row>
    <row r="19" spans="1:4">
      <c r="A19" s="301"/>
      <c r="B19" s="301"/>
      <c r="C19" s="301"/>
      <c r="D19" s="301"/>
    </row>
    <row r="20" spans="1:4">
      <c r="A20" s="301"/>
      <c r="B20" s="301"/>
      <c r="C20" s="301"/>
      <c r="D20" s="301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B4" zoomScaleNormal="10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06" t="s">
        <v>193</v>
      </c>
      <c r="D3" s="406"/>
      <c r="E3" s="406"/>
      <c r="F3" s="406"/>
      <c r="G3" s="406"/>
      <c r="H3" s="406"/>
      <c r="I3" s="406"/>
      <c r="J3" s="91"/>
      <c r="K3" s="91"/>
      <c r="L3" s="38"/>
    </row>
    <row r="4" spans="1:12" ht="14.1" customHeight="1">
      <c r="B4" s="91"/>
      <c r="C4" s="406" t="s">
        <v>0</v>
      </c>
      <c r="D4" s="406"/>
      <c r="E4" s="406"/>
      <c r="F4" s="406"/>
      <c r="G4" s="406"/>
      <c r="H4" s="406"/>
      <c r="I4" s="406"/>
      <c r="J4" s="91"/>
      <c r="K4" s="91"/>
    </row>
    <row r="5" spans="1:12" ht="14.1" customHeight="1">
      <c r="B5" s="91"/>
      <c r="C5" s="406" t="s">
        <v>194</v>
      </c>
      <c r="D5" s="406"/>
      <c r="E5" s="406"/>
      <c r="F5" s="406"/>
      <c r="G5" s="406"/>
      <c r="H5" s="406"/>
      <c r="I5" s="406"/>
      <c r="J5" s="91"/>
      <c r="K5" s="91"/>
    </row>
    <row r="6" spans="1:12" ht="14.1" customHeight="1">
      <c r="B6" s="17"/>
      <c r="C6" s="407" t="s">
        <v>1</v>
      </c>
      <c r="D6" s="407"/>
      <c r="E6" s="407"/>
      <c r="F6" s="407"/>
      <c r="G6" s="407"/>
      <c r="H6" s="407"/>
      <c r="I6" s="407"/>
      <c r="J6" s="17"/>
      <c r="K6" s="17"/>
    </row>
    <row r="7" spans="1:12" ht="20.100000000000001" customHeight="1">
      <c r="A7" s="67"/>
      <c r="B7" s="24" t="s">
        <v>4</v>
      </c>
      <c r="C7" s="394" t="s">
        <v>409</v>
      </c>
      <c r="D7" s="394"/>
      <c r="E7" s="394"/>
      <c r="F7" s="394"/>
      <c r="G7" s="394"/>
      <c r="H7" s="394"/>
      <c r="I7" s="394"/>
      <c r="J7" s="394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09"/>
      <c r="B10" s="411" t="s">
        <v>77</v>
      </c>
      <c r="C10" s="411"/>
      <c r="D10" s="107" t="s">
        <v>5</v>
      </c>
      <c r="E10" s="107"/>
      <c r="F10" s="413"/>
      <c r="G10" s="411" t="s">
        <v>77</v>
      </c>
      <c r="H10" s="411"/>
      <c r="I10" s="107" t="s">
        <v>5</v>
      </c>
      <c r="J10" s="107"/>
      <c r="K10" s="108"/>
      <c r="L10" s="100"/>
    </row>
    <row r="11" spans="1:12" s="68" customFormat="1" ht="15" customHeight="1">
      <c r="A11" s="410"/>
      <c r="B11" s="412"/>
      <c r="C11" s="412"/>
      <c r="D11" s="109">
        <v>2014</v>
      </c>
      <c r="E11" s="109">
        <v>2013</v>
      </c>
      <c r="F11" s="414"/>
      <c r="G11" s="412"/>
      <c r="H11" s="412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397" t="s">
        <v>6</v>
      </c>
      <c r="C14" s="397"/>
      <c r="D14" s="69"/>
      <c r="E14" s="57"/>
      <c r="G14" s="397" t="s">
        <v>7</v>
      </c>
      <c r="H14" s="397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399" t="s">
        <v>8</v>
      </c>
      <c r="C16" s="399"/>
      <c r="D16" s="70"/>
      <c r="E16" s="70"/>
      <c r="G16" s="399" t="s">
        <v>9</v>
      </c>
      <c r="H16" s="399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395" t="s">
        <v>10</v>
      </c>
      <c r="C18" s="395"/>
      <c r="D18" s="74">
        <v>1730552.47</v>
      </c>
      <c r="E18" s="74">
        <v>1524049.49</v>
      </c>
      <c r="G18" s="395" t="s">
        <v>11</v>
      </c>
      <c r="H18" s="395"/>
      <c r="I18" s="74">
        <v>496966.73</v>
      </c>
      <c r="J18" s="74">
        <v>144298.12</v>
      </c>
      <c r="K18" s="34"/>
    </row>
    <row r="19" spans="1:11">
      <c r="A19" s="35"/>
      <c r="B19" s="395" t="s">
        <v>12</v>
      </c>
      <c r="C19" s="395"/>
      <c r="D19" s="74">
        <v>2959056.45</v>
      </c>
      <c r="E19" s="74">
        <v>1298719.3999999999</v>
      </c>
      <c r="G19" s="395" t="s">
        <v>13</v>
      </c>
      <c r="H19" s="395"/>
      <c r="I19" s="74">
        <v>0</v>
      </c>
      <c r="J19" s="74">
        <v>0</v>
      </c>
      <c r="K19" s="34"/>
    </row>
    <row r="20" spans="1:11">
      <c r="A20" s="35"/>
      <c r="B20" s="395" t="s">
        <v>14</v>
      </c>
      <c r="C20" s="395"/>
      <c r="D20" s="74">
        <v>1055000</v>
      </c>
      <c r="E20" s="74">
        <v>1055000</v>
      </c>
      <c r="G20" s="395" t="s">
        <v>15</v>
      </c>
      <c r="H20" s="395"/>
      <c r="I20" s="74">
        <v>0</v>
      </c>
      <c r="J20" s="74">
        <v>0</v>
      </c>
      <c r="K20" s="34"/>
    </row>
    <row r="21" spans="1:11">
      <c r="A21" s="35"/>
      <c r="B21" s="395" t="s">
        <v>16</v>
      </c>
      <c r="C21" s="395"/>
      <c r="D21" s="74">
        <v>0</v>
      </c>
      <c r="E21" s="74">
        <v>0</v>
      </c>
      <c r="G21" s="395" t="s">
        <v>17</v>
      </c>
      <c r="H21" s="395"/>
      <c r="I21" s="74">
        <v>0</v>
      </c>
      <c r="J21" s="74">
        <v>0</v>
      </c>
      <c r="K21" s="34"/>
    </row>
    <row r="22" spans="1:11">
      <c r="A22" s="35"/>
      <c r="B22" s="395" t="s">
        <v>18</v>
      </c>
      <c r="C22" s="395"/>
      <c r="D22" s="74">
        <v>0</v>
      </c>
      <c r="E22" s="74">
        <v>0</v>
      </c>
      <c r="G22" s="395" t="s">
        <v>19</v>
      </c>
      <c r="H22" s="395"/>
      <c r="I22" s="74">
        <v>0</v>
      </c>
      <c r="J22" s="74">
        <v>0</v>
      </c>
      <c r="K22" s="34"/>
    </row>
    <row r="23" spans="1:11" ht="25.5" customHeight="1">
      <c r="A23" s="35"/>
      <c r="B23" s="395" t="s">
        <v>20</v>
      </c>
      <c r="C23" s="395"/>
      <c r="D23" s="74">
        <v>0</v>
      </c>
      <c r="E23" s="74">
        <v>0</v>
      </c>
      <c r="G23" s="398" t="s">
        <v>21</v>
      </c>
      <c r="H23" s="398"/>
      <c r="I23" s="74">
        <v>0</v>
      </c>
      <c r="J23" s="74">
        <v>0</v>
      </c>
      <c r="K23" s="34"/>
    </row>
    <row r="24" spans="1:11">
      <c r="A24" s="35"/>
      <c r="B24" s="395" t="s">
        <v>22</v>
      </c>
      <c r="C24" s="395"/>
      <c r="D24" s="74">
        <v>0</v>
      </c>
      <c r="E24" s="74">
        <v>0</v>
      </c>
      <c r="G24" s="395" t="s">
        <v>23</v>
      </c>
      <c r="H24" s="395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395" t="s">
        <v>24</v>
      </c>
      <c r="H25" s="395"/>
      <c r="I25" s="74">
        <v>0</v>
      </c>
      <c r="J25" s="74">
        <v>0</v>
      </c>
      <c r="K25" s="34"/>
    </row>
    <row r="26" spans="1:11" ht="12.75">
      <c r="A26" s="78"/>
      <c r="B26" s="399" t="s">
        <v>25</v>
      </c>
      <c r="C26" s="399"/>
      <c r="D26" s="79">
        <f>SUM(D18:D24)</f>
        <v>5744608.9199999999</v>
      </c>
      <c r="E26" s="79">
        <f>SUM(E18:E24)</f>
        <v>3877768.8899999997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399" t="s">
        <v>26</v>
      </c>
      <c r="H27" s="399"/>
      <c r="I27" s="79">
        <f>SUM(I18:I25)</f>
        <v>496966.73</v>
      </c>
      <c r="J27" s="79">
        <f>SUM(J18:J25)</f>
        <v>144298.12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399" t="s">
        <v>27</v>
      </c>
      <c r="C29" s="399"/>
      <c r="D29" s="70"/>
      <c r="E29" s="70"/>
      <c r="G29" s="399" t="s">
        <v>28</v>
      </c>
      <c r="H29" s="399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395" t="s">
        <v>29</v>
      </c>
      <c r="C31" s="395"/>
      <c r="D31" s="74">
        <v>0</v>
      </c>
      <c r="E31" s="74">
        <v>0</v>
      </c>
      <c r="G31" s="395" t="s">
        <v>30</v>
      </c>
      <c r="H31" s="395"/>
      <c r="I31" s="74">
        <v>0</v>
      </c>
      <c r="J31" s="74">
        <v>0</v>
      </c>
      <c r="K31" s="34"/>
    </row>
    <row r="32" spans="1:11">
      <c r="A32" s="35"/>
      <c r="B32" s="395" t="s">
        <v>31</v>
      </c>
      <c r="C32" s="395"/>
      <c r="D32" s="74">
        <v>61500</v>
      </c>
      <c r="E32" s="74">
        <v>56000</v>
      </c>
      <c r="G32" s="395" t="s">
        <v>32</v>
      </c>
      <c r="H32" s="395"/>
      <c r="I32" s="74">
        <v>0</v>
      </c>
      <c r="J32" s="74">
        <v>0</v>
      </c>
      <c r="K32" s="34"/>
    </row>
    <row r="33" spans="1:11">
      <c r="A33" s="35"/>
      <c r="B33" s="395" t="s">
        <v>33</v>
      </c>
      <c r="C33" s="395"/>
      <c r="D33" s="74">
        <v>2583020</v>
      </c>
      <c r="E33" s="74">
        <v>2583020</v>
      </c>
      <c r="G33" s="395" t="s">
        <v>34</v>
      </c>
      <c r="H33" s="395"/>
      <c r="I33" s="74">
        <v>0</v>
      </c>
      <c r="J33" s="74">
        <v>0</v>
      </c>
      <c r="K33" s="34"/>
    </row>
    <row r="34" spans="1:11">
      <c r="A34" s="35"/>
      <c r="B34" s="395" t="s">
        <v>35</v>
      </c>
      <c r="C34" s="395"/>
      <c r="D34" s="74">
        <v>4023477.74</v>
      </c>
      <c r="E34" s="74">
        <v>3545562.8</v>
      </c>
      <c r="G34" s="395" t="s">
        <v>36</v>
      </c>
      <c r="H34" s="395"/>
      <c r="I34" s="74">
        <v>0</v>
      </c>
      <c r="J34" s="74">
        <v>0</v>
      </c>
      <c r="K34" s="34"/>
    </row>
    <row r="35" spans="1:11" ht="26.25" customHeight="1">
      <c r="A35" s="35"/>
      <c r="B35" s="395" t="s">
        <v>37</v>
      </c>
      <c r="C35" s="395"/>
      <c r="D35" s="74">
        <v>21817.23</v>
      </c>
      <c r="E35" s="74">
        <v>21817.23</v>
      </c>
      <c r="G35" s="398" t="s">
        <v>38</v>
      </c>
      <c r="H35" s="398"/>
      <c r="I35" s="74">
        <v>0</v>
      </c>
      <c r="J35" s="74">
        <v>0</v>
      </c>
      <c r="K35" s="34"/>
    </row>
    <row r="36" spans="1:11">
      <c r="A36" s="35"/>
      <c r="B36" s="395" t="s">
        <v>39</v>
      </c>
      <c r="C36" s="395"/>
      <c r="D36" s="74">
        <v>0</v>
      </c>
      <c r="E36" s="74">
        <v>0</v>
      </c>
      <c r="G36" s="395" t="s">
        <v>40</v>
      </c>
      <c r="H36" s="395"/>
      <c r="I36" s="74">
        <v>0</v>
      </c>
      <c r="J36" s="74">
        <v>0</v>
      </c>
      <c r="K36" s="34"/>
    </row>
    <row r="37" spans="1:11">
      <c r="A37" s="35"/>
      <c r="B37" s="395" t="s">
        <v>41</v>
      </c>
      <c r="C37" s="395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395" t="s">
        <v>42</v>
      </c>
      <c r="C38" s="395"/>
      <c r="D38" s="74">
        <v>0</v>
      </c>
      <c r="E38" s="74">
        <v>0</v>
      </c>
      <c r="G38" s="399" t="s">
        <v>43</v>
      </c>
      <c r="H38" s="399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395" t="s">
        <v>44</v>
      </c>
      <c r="C39" s="395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399" t="s">
        <v>196</v>
      </c>
      <c r="H40" s="399"/>
      <c r="I40" s="79">
        <f>I27+I38</f>
        <v>496966.73</v>
      </c>
      <c r="J40" s="79">
        <f>J27+J38</f>
        <v>144298.12</v>
      </c>
      <c r="K40" s="34"/>
    </row>
    <row r="41" spans="1:11" ht="12.75">
      <c r="A41" s="78"/>
      <c r="B41" s="399" t="s">
        <v>46</v>
      </c>
      <c r="C41" s="399"/>
      <c r="D41" s="79">
        <f>SUM(D31:D39)</f>
        <v>6689814.9700000007</v>
      </c>
      <c r="E41" s="79">
        <f>SUM(E31:E39)</f>
        <v>6206400.0300000003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397" t="s">
        <v>47</v>
      </c>
      <c r="H42" s="397"/>
      <c r="I42" s="77"/>
      <c r="J42" s="77"/>
      <c r="K42" s="34"/>
    </row>
    <row r="43" spans="1:11" ht="12.75">
      <c r="A43" s="35"/>
      <c r="B43" s="399" t="s">
        <v>197</v>
      </c>
      <c r="C43" s="399"/>
      <c r="D43" s="79">
        <f>D26+D41</f>
        <v>12434423.890000001</v>
      </c>
      <c r="E43" s="79">
        <f>E26+E41</f>
        <v>10084168.92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399" t="s">
        <v>49</v>
      </c>
      <c r="H44" s="399"/>
      <c r="I44" s="79">
        <f>SUM(I46:I48)</f>
        <v>6628314.9699999997</v>
      </c>
      <c r="J44" s="79">
        <f>SUM(J46:J48)</f>
        <v>6150400.0299999993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395" t="s">
        <v>50</v>
      </c>
      <c r="H46" s="395"/>
      <c r="I46" s="74">
        <v>5336618.21</v>
      </c>
      <c r="J46" s="74">
        <v>4858703.2699999996</v>
      </c>
      <c r="K46" s="34"/>
    </row>
    <row r="47" spans="1:11">
      <c r="A47" s="35"/>
      <c r="B47" s="75"/>
      <c r="C47" s="408"/>
      <c r="D47" s="408"/>
      <c r="E47" s="77"/>
      <c r="G47" s="395" t="s">
        <v>51</v>
      </c>
      <c r="H47" s="395"/>
      <c r="I47" s="74">
        <v>1291696.76</v>
      </c>
      <c r="J47" s="74">
        <v>1291696.76</v>
      </c>
      <c r="K47" s="34"/>
    </row>
    <row r="48" spans="1:11">
      <c r="A48" s="35"/>
      <c r="B48" s="75"/>
      <c r="C48" s="408"/>
      <c r="D48" s="408"/>
      <c r="E48" s="77"/>
      <c r="G48" s="395" t="s">
        <v>52</v>
      </c>
      <c r="H48" s="395"/>
      <c r="I48" s="74">
        <v>0</v>
      </c>
      <c r="J48" s="74">
        <v>0</v>
      </c>
      <c r="K48" s="34"/>
    </row>
    <row r="49" spans="1:11">
      <c r="A49" s="35"/>
      <c r="B49" s="75"/>
      <c r="C49" s="408"/>
      <c r="D49" s="408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408"/>
      <c r="D50" s="408"/>
      <c r="E50" s="77"/>
      <c r="G50" s="399" t="s">
        <v>53</v>
      </c>
      <c r="H50" s="399"/>
      <c r="I50" s="79">
        <f>SUM(I52:I56)</f>
        <v>5309142.1900000013</v>
      </c>
      <c r="J50" s="79">
        <f>SUM(J52:J56)</f>
        <v>3789470.7499999981</v>
      </c>
      <c r="K50" s="34"/>
    </row>
    <row r="51" spans="1:11" ht="12.75">
      <c r="A51" s="35"/>
      <c r="B51" s="75"/>
      <c r="C51" s="408"/>
      <c r="D51" s="408"/>
      <c r="E51" s="77"/>
      <c r="G51" s="42"/>
      <c r="H51" s="57"/>
      <c r="I51" s="84"/>
      <c r="J51" s="84"/>
      <c r="K51" s="34"/>
    </row>
    <row r="52" spans="1:11">
      <c r="A52" s="35"/>
      <c r="B52" s="75"/>
      <c r="C52" s="408"/>
      <c r="D52" s="408"/>
      <c r="E52" s="77"/>
      <c r="G52" s="395" t="s">
        <v>54</v>
      </c>
      <c r="H52" s="395"/>
      <c r="I52" s="74">
        <f>+EA!I53</f>
        <v>1519671.4200000018</v>
      </c>
      <c r="J52" s="74">
        <f>+EA!J53</f>
        <v>-188355.76000000164</v>
      </c>
      <c r="K52" s="34"/>
    </row>
    <row r="53" spans="1:11">
      <c r="A53" s="35"/>
      <c r="B53" s="75"/>
      <c r="C53" s="408"/>
      <c r="D53" s="408"/>
      <c r="E53" s="77"/>
      <c r="G53" s="395" t="s">
        <v>55</v>
      </c>
      <c r="H53" s="395"/>
      <c r="I53" s="74">
        <v>3789470.77</v>
      </c>
      <c r="J53" s="74">
        <v>3977826.51</v>
      </c>
      <c r="K53" s="34"/>
    </row>
    <row r="54" spans="1:11">
      <c r="A54" s="35"/>
      <c r="B54" s="75"/>
      <c r="C54" s="408"/>
      <c r="D54" s="408"/>
      <c r="E54" s="77"/>
      <c r="G54" s="395" t="s">
        <v>56</v>
      </c>
      <c r="H54" s="395"/>
      <c r="I54" s="74">
        <v>0</v>
      </c>
      <c r="J54" s="74">
        <v>0</v>
      </c>
      <c r="K54" s="34"/>
    </row>
    <row r="55" spans="1:11">
      <c r="A55" s="35"/>
      <c r="B55" s="75"/>
      <c r="C55" s="75"/>
      <c r="D55" s="77"/>
      <c r="E55" s="77"/>
      <c r="G55" s="395" t="s">
        <v>57</v>
      </c>
      <c r="H55" s="395"/>
      <c r="I55" s="74">
        <v>0</v>
      </c>
      <c r="J55" s="74">
        <v>0</v>
      </c>
      <c r="K55" s="34"/>
    </row>
    <row r="56" spans="1:11">
      <c r="A56" s="35"/>
      <c r="B56" s="75"/>
      <c r="C56" s="75"/>
      <c r="D56" s="77"/>
      <c r="E56" s="77"/>
      <c r="G56" s="395" t="s">
        <v>58</v>
      </c>
      <c r="H56" s="395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399" t="s">
        <v>59</v>
      </c>
      <c r="H58" s="399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395" t="s">
        <v>60</v>
      </c>
      <c r="H60" s="395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395" t="s">
        <v>61</v>
      </c>
      <c r="H61" s="395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399" t="s">
        <v>62</v>
      </c>
      <c r="H63" s="399"/>
      <c r="I63" s="79">
        <f>I44+I50+I58</f>
        <v>11937457.16</v>
      </c>
      <c r="J63" s="79">
        <f>J44+J50+J58</f>
        <v>9939870.7799999975</v>
      </c>
      <c r="K63" s="34"/>
    </row>
    <row r="64" spans="1:11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399" t="s">
        <v>198</v>
      </c>
      <c r="H65" s="399"/>
      <c r="I65" s="79">
        <f>I40+I63</f>
        <v>12434423.890000001</v>
      </c>
      <c r="J65" s="79">
        <f>J40+J63</f>
        <v>10084168.899999997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02" t="s">
        <v>78</v>
      </c>
      <c r="C70" s="402"/>
      <c r="D70" s="402"/>
      <c r="E70" s="402"/>
      <c r="F70" s="402"/>
      <c r="G70" s="402"/>
      <c r="H70" s="402"/>
      <c r="I70" s="402"/>
      <c r="J70" s="402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03"/>
      <c r="D72" s="403"/>
      <c r="E72" s="59"/>
      <c r="G72" s="404"/>
      <c r="H72" s="404"/>
      <c r="I72" s="59"/>
      <c r="J72" s="59"/>
    </row>
    <row r="73" spans="1:11" ht="14.1" customHeight="1">
      <c r="B73" s="64"/>
      <c r="C73" s="405" t="s">
        <v>410</v>
      </c>
      <c r="D73" s="405"/>
      <c r="E73" s="59"/>
      <c r="F73" s="106"/>
      <c r="G73" s="405" t="s">
        <v>414</v>
      </c>
      <c r="H73" s="405"/>
      <c r="I73" s="43"/>
      <c r="J73" s="59"/>
    </row>
    <row r="74" spans="1:11" ht="14.1" customHeight="1">
      <c r="B74" s="65"/>
      <c r="C74" s="400" t="s">
        <v>411</v>
      </c>
      <c r="D74" s="400"/>
      <c r="E74" s="66"/>
      <c r="F74" s="106"/>
      <c r="G74" s="400" t="s">
        <v>413</v>
      </c>
      <c r="H74" s="400"/>
      <c r="I74" s="43"/>
      <c r="J74" s="59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C46" zoomScaleNormal="100" zoomScalePageLayoutView="80" workbookViewId="0">
      <selection activeCell="I41" sqref="I41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393" t="s">
        <v>193</v>
      </c>
      <c r="D3" s="393"/>
      <c r="E3" s="393"/>
      <c r="F3" s="393"/>
      <c r="G3" s="393"/>
      <c r="H3" s="393"/>
      <c r="I3" s="393"/>
      <c r="J3" s="25"/>
      <c r="K3" s="25"/>
    </row>
    <row r="4" spans="1:11" ht="14.1" customHeight="1">
      <c r="A4" s="22"/>
      <c r="C4" s="393" t="s">
        <v>66</v>
      </c>
      <c r="D4" s="393"/>
      <c r="E4" s="393"/>
      <c r="F4" s="393"/>
      <c r="G4" s="393"/>
      <c r="H4" s="393"/>
      <c r="I4" s="393"/>
      <c r="J4" s="22"/>
      <c r="K4" s="22"/>
    </row>
    <row r="5" spans="1:11" ht="14.1" customHeight="1">
      <c r="A5" s="23"/>
      <c r="C5" s="393" t="s">
        <v>408</v>
      </c>
      <c r="D5" s="393"/>
      <c r="E5" s="393"/>
      <c r="F5" s="393"/>
      <c r="G5" s="393"/>
      <c r="H5" s="393"/>
      <c r="I5" s="393"/>
      <c r="J5" s="22"/>
      <c r="K5" s="22"/>
    </row>
    <row r="6" spans="1:11" ht="14.1" customHeight="1">
      <c r="A6" s="23"/>
      <c r="C6" s="393" t="s">
        <v>1</v>
      </c>
      <c r="D6" s="393"/>
      <c r="E6" s="393"/>
      <c r="F6" s="393"/>
      <c r="G6" s="393"/>
      <c r="H6" s="393"/>
      <c r="I6" s="393"/>
      <c r="J6" s="22"/>
      <c r="K6" s="22"/>
    </row>
    <row r="7" spans="1:11" ht="20.100000000000001" customHeight="1">
      <c r="A7" s="23"/>
      <c r="B7" s="24" t="s">
        <v>4</v>
      </c>
      <c r="C7" s="394" t="s">
        <v>409</v>
      </c>
      <c r="D7" s="394"/>
      <c r="E7" s="394"/>
      <c r="F7" s="394"/>
      <c r="G7" s="394"/>
      <c r="H7" s="394"/>
      <c r="I7" s="394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392" t="s">
        <v>76</v>
      </c>
      <c r="C11" s="392"/>
      <c r="D11" s="112" t="s">
        <v>67</v>
      </c>
      <c r="E11" s="112" t="s">
        <v>68</v>
      </c>
      <c r="F11" s="113"/>
      <c r="G11" s="392" t="s">
        <v>76</v>
      </c>
      <c r="H11" s="392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397" t="s">
        <v>6</v>
      </c>
      <c r="C14" s="397"/>
      <c r="D14" s="40">
        <f>D16+D26</f>
        <v>0</v>
      </c>
      <c r="E14" s="40">
        <f>E16+E26</f>
        <v>2350254.9700000007</v>
      </c>
      <c r="F14" s="38"/>
      <c r="G14" s="397" t="s">
        <v>7</v>
      </c>
      <c r="H14" s="397"/>
      <c r="I14" s="40">
        <f>I16+I27</f>
        <v>352668.61</v>
      </c>
      <c r="J14" s="40">
        <f>J16+J27</f>
        <v>0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397" t="s">
        <v>8</v>
      </c>
      <c r="C16" s="397"/>
      <c r="D16" s="40">
        <f>SUM(D18:D24)</f>
        <v>0</v>
      </c>
      <c r="E16" s="40">
        <f>SUM(E18:E24)</f>
        <v>1866840.0300000003</v>
      </c>
      <c r="F16" s="38"/>
      <c r="G16" s="397" t="s">
        <v>9</v>
      </c>
      <c r="H16" s="397"/>
      <c r="I16" s="40">
        <f>SUM(I18:I25)</f>
        <v>352668.61</v>
      </c>
      <c r="J16" s="40">
        <f>SUM(J18:J25)</f>
        <v>0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95" t="s">
        <v>10</v>
      </c>
      <c r="C18" s="395"/>
      <c r="D18" s="45">
        <f>IF(ESF!D18&lt;ESF!E18,ESF!E18-ESF!D18,0)</f>
        <v>0</v>
      </c>
      <c r="E18" s="45">
        <f>IF(D18&gt;0,0,ESF!D18-ESF!E18)</f>
        <v>206502.97999999998</v>
      </c>
      <c r="F18" s="38"/>
      <c r="G18" s="395" t="s">
        <v>11</v>
      </c>
      <c r="H18" s="395"/>
      <c r="I18" s="45">
        <f>IF(ESF!I18&gt;ESF!J18,ESF!I18-ESF!J18,0)</f>
        <v>352668.61</v>
      </c>
      <c r="J18" s="45">
        <f>IF(I18&gt;0,0,ESF!J18-ESF!I18)</f>
        <v>0</v>
      </c>
      <c r="K18" s="34"/>
    </row>
    <row r="19" spans="1:11">
      <c r="A19" s="39"/>
      <c r="B19" s="395" t="s">
        <v>12</v>
      </c>
      <c r="C19" s="395"/>
      <c r="D19" s="45">
        <f>IF(ESF!D19&lt;ESF!E19,ESF!E19-ESF!D19,0)</f>
        <v>0</v>
      </c>
      <c r="E19" s="45">
        <f>IF(D19&gt;0,0,ESF!D19-ESF!E19)</f>
        <v>1660337.0500000003</v>
      </c>
      <c r="F19" s="38"/>
      <c r="G19" s="395" t="s">
        <v>13</v>
      </c>
      <c r="H19" s="395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95" t="s">
        <v>14</v>
      </c>
      <c r="C20" s="395"/>
      <c r="D20" s="45">
        <f>IF(ESF!D20&lt;ESF!E20,ESF!E20-ESF!D20,0)</f>
        <v>0</v>
      </c>
      <c r="E20" s="45">
        <f>IF(D20&gt;0,0,ESF!D20-ESF!E20)</f>
        <v>0</v>
      </c>
      <c r="F20" s="38"/>
      <c r="G20" s="395" t="s">
        <v>15</v>
      </c>
      <c r="H20" s="395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95" t="s">
        <v>16</v>
      </c>
      <c r="C21" s="395"/>
      <c r="D21" s="45">
        <f>IF(ESF!D21&lt;ESF!E21,ESF!E21-ESF!D21,0)</f>
        <v>0</v>
      </c>
      <c r="E21" s="45">
        <f>IF(D21&gt;0,0,ESF!D21-ESF!E21)</f>
        <v>0</v>
      </c>
      <c r="F21" s="38"/>
      <c r="G21" s="395" t="s">
        <v>17</v>
      </c>
      <c r="H21" s="395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95" t="s">
        <v>18</v>
      </c>
      <c r="C22" s="395"/>
      <c r="D22" s="45">
        <f>IF(ESF!D22&lt;ESF!E22,ESF!E22-ESF!D22,0)</f>
        <v>0</v>
      </c>
      <c r="E22" s="45">
        <f>IF(D22&gt;0,0,ESF!D22-ESF!E22)</f>
        <v>0</v>
      </c>
      <c r="F22" s="38"/>
      <c r="G22" s="395" t="s">
        <v>19</v>
      </c>
      <c r="H22" s="395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95" t="s">
        <v>20</v>
      </c>
      <c r="C23" s="395"/>
      <c r="D23" s="45">
        <f>IF(ESF!D23&lt;ESF!E23,ESF!E23-ESF!D23,0)</f>
        <v>0</v>
      </c>
      <c r="E23" s="45">
        <f>IF(D23&gt;0,0,ESF!D23-ESF!E23)</f>
        <v>0</v>
      </c>
      <c r="F23" s="38"/>
      <c r="G23" s="398" t="s">
        <v>21</v>
      </c>
      <c r="H23" s="398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395" t="s">
        <v>22</v>
      </c>
      <c r="C24" s="395"/>
      <c r="D24" s="45">
        <f>IF(ESF!D24&lt;ESF!E24,ESF!E24-ESF!D24,0)</f>
        <v>0</v>
      </c>
      <c r="E24" s="45">
        <f>IF(D24&gt;0,0,ESF!D24-ESF!E24)</f>
        <v>0</v>
      </c>
      <c r="F24" s="38"/>
      <c r="G24" s="395" t="s">
        <v>23</v>
      </c>
      <c r="H24" s="395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95" t="s">
        <v>24</v>
      </c>
      <c r="H25" s="395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397" t="s">
        <v>27</v>
      </c>
      <c r="C26" s="397"/>
      <c r="D26" s="40">
        <f>SUM(D28:D36)</f>
        <v>0</v>
      </c>
      <c r="E26" s="40">
        <f>SUM(E28:E36)</f>
        <v>483414.94000000041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99" t="s">
        <v>28</v>
      </c>
      <c r="H27" s="399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395" t="s">
        <v>29</v>
      </c>
      <c r="C28" s="395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95" t="s">
        <v>31</v>
      </c>
      <c r="C29" s="395"/>
      <c r="D29" s="45">
        <f>IF(ESF!D32&lt;ESF!E32,ESF!E32-ESF!D32,0)</f>
        <v>0</v>
      </c>
      <c r="E29" s="45">
        <f>IF(D29&gt;0,0,ESF!D32-ESF!E32)</f>
        <v>5500</v>
      </c>
      <c r="F29" s="38"/>
      <c r="G29" s="395" t="s">
        <v>30</v>
      </c>
      <c r="H29" s="395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95" t="s">
        <v>33</v>
      </c>
      <c r="C30" s="395"/>
      <c r="D30" s="45">
        <f>IF(ESF!D33&lt;ESF!E33,ESF!E33-ESF!D33,0)</f>
        <v>0</v>
      </c>
      <c r="E30" s="45">
        <f>IF(D30&gt;0,0,ESF!D33-ESF!E33)</f>
        <v>0</v>
      </c>
      <c r="F30" s="38"/>
      <c r="G30" s="395" t="s">
        <v>32</v>
      </c>
      <c r="H30" s="395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95" t="s">
        <v>35</v>
      </c>
      <c r="C31" s="395"/>
      <c r="D31" s="45">
        <f>IF(ESF!D34&lt;ESF!E34,ESF!E34-ESF!D34,0)</f>
        <v>0</v>
      </c>
      <c r="E31" s="45">
        <f>IF(D31&gt;0,0,ESF!D34-ESF!E34)</f>
        <v>477914.94000000041</v>
      </c>
      <c r="F31" s="38"/>
      <c r="G31" s="395" t="s">
        <v>34</v>
      </c>
      <c r="H31" s="395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95" t="s">
        <v>37</v>
      </c>
      <c r="C32" s="395"/>
      <c r="D32" s="45">
        <f>IF(ESF!D35&lt;ESF!E35,ESF!E35-ESF!D35,0)</f>
        <v>0</v>
      </c>
      <c r="E32" s="45">
        <f>IF(D32&gt;0,0,ESF!D35-ESF!E35)</f>
        <v>0</v>
      </c>
      <c r="F32" s="38"/>
      <c r="G32" s="395" t="s">
        <v>36</v>
      </c>
      <c r="H32" s="395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398" t="s">
        <v>39</v>
      </c>
      <c r="C33" s="398"/>
      <c r="D33" s="45">
        <f>IF(ESF!D36&lt;ESF!E36,ESF!E36-ESF!D36,0)</f>
        <v>0</v>
      </c>
      <c r="E33" s="45">
        <f>IF(D33&gt;0,0,ESF!D36-ESF!E36)</f>
        <v>0</v>
      </c>
      <c r="F33" s="38"/>
      <c r="G33" s="398" t="s">
        <v>38</v>
      </c>
      <c r="H33" s="398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95" t="s">
        <v>41</v>
      </c>
      <c r="C34" s="395"/>
      <c r="D34" s="45">
        <f>IF(ESF!D37&lt;ESF!E37,ESF!E37-ESF!D37,0)</f>
        <v>0</v>
      </c>
      <c r="E34" s="45">
        <f>IF(D34&gt;0,0,ESF!D37-ESF!E37)</f>
        <v>0</v>
      </c>
      <c r="F34" s="38"/>
      <c r="G34" s="395" t="s">
        <v>40</v>
      </c>
      <c r="H34" s="395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398" t="s">
        <v>42</v>
      </c>
      <c r="C35" s="398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95" t="s">
        <v>44</v>
      </c>
      <c r="C36" s="395"/>
      <c r="D36" s="45">
        <f>IF(ESF!D39&lt;ESF!E39,ESF!E39-ESF!D39,0)</f>
        <v>0</v>
      </c>
      <c r="E36" s="45">
        <f>IF(D36&gt;0,0,ESF!D39-ESF!E39)</f>
        <v>0</v>
      </c>
      <c r="F36" s="38"/>
      <c r="G36" s="397" t="s">
        <v>47</v>
      </c>
      <c r="H36" s="397"/>
      <c r="I36" s="40">
        <f>I38+I44+I52</f>
        <v>2185942.1200000038</v>
      </c>
      <c r="J36" s="40">
        <f>J38+J44+J52</f>
        <v>188355.73999999976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397" t="s">
        <v>49</v>
      </c>
      <c r="H38" s="397"/>
      <c r="I38" s="40">
        <f>SUM(I40:I42)</f>
        <v>477914.94000000041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95" t="s">
        <v>50</v>
      </c>
      <c r="H40" s="395"/>
      <c r="I40" s="45">
        <f>IF(ESF!I46&gt;ESF!J46,ESF!I46-ESF!J46,0)</f>
        <v>477914.94000000041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395" t="s">
        <v>51</v>
      </c>
      <c r="H41" s="395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95" t="s">
        <v>52</v>
      </c>
      <c r="H42" s="395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397" t="s">
        <v>53</v>
      </c>
      <c r="H44" s="397"/>
      <c r="I44" s="40">
        <f>SUM(I46:I50)</f>
        <v>1708027.1800000034</v>
      </c>
      <c r="J44" s="40">
        <f>SUM(J46:J50)</f>
        <v>188355.73999999976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95" t="s">
        <v>54</v>
      </c>
      <c r="H46" s="395"/>
      <c r="I46" s="45">
        <f>IF(ESF!I52&gt;ESF!J52,ESF!I52-ESF!J52,0)</f>
        <v>1708027.1800000034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395" t="s">
        <v>55</v>
      </c>
      <c r="H47" s="395"/>
      <c r="I47" s="45">
        <f>IF(ESF!I53&gt;ESF!J53,ESF!I53-ESF!J53,0)</f>
        <v>0</v>
      </c>
      <c r="J47" s="45">
        <f>IF(I47&gt;0,0,ESF!J53-ESF!I53)</f>
        <v>188355.73999999976</v>
      </c>
      <c r="K47" s="34"/>
    </row>
    <row r="48" spans="1:11">
      <c r="A48" s="39"/>
      <c r="B48" s="19"/>
      <c r="C48" s="19"/>
      <c r="D48" s="19"/>
      <c r="E48" s="19"/>
      <c r="F48" s="38"/>
      <c r="G48" s="395" t="s">
        <v>56</v>
      </c>
      <c r="H48" s="395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95" t="s">
        <v>57</v>
      </c>
      <c r="H49" s="395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95" t="s">
        <v>58</v>
      </c>
      <c r="H50" s="395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397" t="s">
        <v>79</v>
      </c>
      <c r="H52" s="397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95" t="s">
        <v>60</v>
      </c>
      <c r="H54" s="395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15" t="s">
        <v>61</v>
      </c>
      <c r="H55" s="415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02" t="s">
        <v>78</v>
      </c>
      <c r="C59" s="402"/>
      <c r="D59" s="402"/>
      <c r="E59" s="402"/>
      <c r="F59" s="402"/>
      <c r="G59" s="402"/>
      <c r="H59" s="402"/>
      <c r="I59" s="402"/>
      <c r="J59" s="402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05" t="s">
        <v>410</v>
      </c>
      <c r="D62" s="405"/>
      <c r="E62" s="59"/>
      <c r="F62" s="59"/>
      <c r="G62" s="405" t="s">
        <v>414</v>
      </c>
      <c r="H62" s="405"/>
      <c r="I62" s="43"/>
      <c r="J62" s="59"/>
    </row>
    <row r="63" spans="1:11" ht="14.1" customHeight="1">
      <c r="B63" s="65"/>
      <c r="C63" s="400" t="s">
        <v>411</v>
      </c>
      <c r="D63" s="400"/>
      <c r="E63" s="66"/>
      <c r="F63" s="66"/>
      <c r="G63" s="400" t="s">
        <v>413</v>
      </c>
      <c r="H63" s="400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25" t="s">
        <v>2</v>
      </c>
      <c r="B2" s="425"/>
      <c r="C2" s="425"/>
      <c r="D2" s="425"/>
      <c r="E2" s="13" t="e">
        <f>ESF!#REF!</f>
        <v>#REF!</v>
      </c>
    </row>
    <row r="3" spans="1:5" ht="68.25">
      <c r="A3" s="425" t="s">
        <v>4</v>
      </c>
      <c r="B3" s="425"/>
      <c r="C3" s="425"/>
      <c r="D3" s="425"/>
      <c r="E3" s="13" t="str">
        <f>ESF!C7</f>
        <v>Tribunal Unitario de Justicia para Adolescentes del Estado de Morelos</v>
      </c>
    </row>
    <row r="4" spans="1:5">
      <c r="A4" s="425" t="s">
        <v>3</v>
      </c>
      <c r="B4" s="425"/>
      <c r="C4" s="425"/>
      <c r="D4" s="425"/>
      <c r="E4" s="14"/>
    </row>
    <row r="5" spans="1:5">
      <c r="A5" s="425" t="s">
        <v>73</v>
      </c>
      <c r="B5" s="425"/>
      <c r="C5" s="425"/>
      <c r="D5" s="425"/>
      <c r="E5" t="s">
        <v>71</v>
      </c>
    </row>
    <row r="6" spans="1:5">
      <c r="A6" s="6"/>
      <c r="B6" s="6"/>
      <c r="C6" s="420" t="s">
        <v>5</v>
      </c>
      <c r="D6" s="420"/>
      <c r="E6" s="1">
        <v>2013</v>
      </c>
    </row>
    <row r="7" spans="1:5">
      <c r="A7" s="416" t="s">
        <v>69</v>
      </c>
      <c r="B7" s="417" t="s">
        <v>8</v>
      </c>
      <c r="C7" s="418" t="s">
        <v>10</v>
      </c>
      <c r="D7" s="418"/>
      <c r="E7" s="8">
        <f>ESF!D18</f>
        <v>1730552.47</v>
      </c>
    </row>
    <row r="8" spans="1:5">
      <c r="A8" s="416"/>
      <c r="B8" s="417"/>
      <c r="C8" s="418" t="s">
        <v>12</v>
      </c>
      <c r="D8" s="418"/>
      <c r="E8" s="8">
        <f>ESF!D19</f>
        <v>2959056.45</v>
      </c>
    </row>
    <row r="9" spans="1:5">
      <c r="A9" s="416"/>
      <c r="B9" s="417"/>
      <c r="C9" s="418" t="s">
        <v>14</v>
      </c>
      <c r="D9" s="418"/>
      <c r="E9" s="8">
        <f>ESF!D20</f>
        <v>1055000</v>
      </c>
    </row>
    <row r="10" spans="1:5">
      <c r="A10" s="416"/>
      <c r="B10" s="417"/>
      <c r="C10" s="418" t="s">
        <v>16</v>
      </c>
      <c r="D10" s="418"/>
      <c r="E10" s="8">
        <f>ESF!D21</f>
        <v>0</v>
      </c>
    </row>
    <row r="11" spans="1:5">
      <c r="A11" s="416"/>
      <c r="B11" s="417"/>
      <c r="C11" s="418" t="s">
        <v>18</v>
      </c>
      <c r="D11" s="418"/>
      <c r="E11" s="8">
        <f>ESF!D22</f>
        <v>0</v>
      </c>
    </row>
    <row r="12" spans="1:5">
      <c r="A12" s="416"/>
      <c r="B12" s="417"/>
      <c r="C12" s="418" t="s">
        <v>20</v>
      </c>
      <c r="D12" s="418"/>
      <c r="E12" s="8">
        <f>ESF!D23</f>
        <v>0</v>
      </c>
    </row>
    <row r="13" spans="1:5">
      <c r="A13" s="416"/>
      <c r="B13" s="417"/>
      <c r="C13" s="418" t="s">
        <v>22</v>
      </c>
      <c r="D13" s="418"/>
      <c r="E13" s="8">
        <f>ESF!D24</f>
        <v>0</v>
      </c>
    </row>
    <row r="14" spans="1:5" ht="15.75" thickBot="1">
      <c r="A14" s="416"/>
      <c r="B14" s="4"/>
      <c r="C14" s="419" t="s">
        <v>25</v>
      </c>
      <c r="D14" s="419"/>
      <c r="E14" s="9">
        <f>ESF!D26</f>
        <v>5744608.9199999999</v>
      </c>
    </row>
    <row r="15" spans="1:5">
      <c r="A15" s="416"/>
      <c r="B15" s="417" t="s">
        <v>27</v>
      </c>
      <c r="C15" s="418" t="s">
        <v>29</v>
      </c>
      <c r="D15" s="418"/>
      <c r="E15" s="8">
        <f>ESF!D31</f>
        <v>0</v>
      </c>
    </row>
    <row r="16" spans="1:5">
      <c r="A16" s="416"/>
      <c r="B16" s="417"/>
      <c r="C16" s="418" t="s">
        <v>31</v>
      </c>
      <c r="D16" s="418"/>
      <c r="E16" s="8">
        <f>ESF!D32</f>
        <v>61500</v>
      </c>
    </row>
    <row r="17" spans="1:5">
      <c r="A17" s="416"/>
      <c r="B17" s="417"/>
      <c r="C17" s="418" t="s">
        <v>33</v>
      </c>
      <c r="D17" s="418"/>
      <c r="E17" s="8">
        <f>ESF!D33</f>
        <v>2583020</v>
      </c>
    </row>
    <row r="18" spans="1:5">
      <c r="A18" s="416"/>
      <c r="B18" s="417"/>
      <c r="C18" s="418" t="s">
        <v>35</v>
      </c>
      <c r="D18" s="418"/>
      <c r="E18" s="8">
        <f>ESF!D34</f>
        <v>4023477.74</v>
      </c>
    </row>
    <row r="19" spans="1:5">
      <c r="A19" s="416"/>
      <c r="B19" s="417"/>
      <c r="C19" s="418" t="s">
        <v>37</v>
      </c>
      <c r="D19" s="418"/>
      <c r="E19" s="8">
        <f>ESF!D35</f>
        <v>21817.23</v>
      </c>
    </row>
    <row r="20" spans="1:5">
      <c r="A20" s="416"/>
      <c r="B20" s="417"/>
      <c r="C20" s="418" t="s">
        <v>39</v>
      </c>
      <c r="D20" s="418"/>
      <c r="E20" s="8">
        <f>ESF!D36</f>
        <v>0</v>
      </c>
    </row>
    <row r="21" spans="1:5">
      <c r="A21" s="416"/>
      <c r="B21" s="417"/>
      <c r="C21" s="418" t="s">
        <v>41</v>
      </c>
      <c r="D21" s="418"/>
      <c r="E21" s="8">
        <f>ESF!D37</f>
        <v>0</v>
      </c>
    </row>
    <row r="22" spans="1:5">
      <c r="A22" s="416"/>
      <c r="B22" s="417"/>
      <c r="C22" s="418" t="s">
        <v>42</v>
      </c>
      <c r="D22" s="418"/>
      <c r="E22" s="8">
        <f>ESF!D38</f>
        <v>0</v>
      </c>
    </row>
    <row r="23" spans="1:5">
      <c r="A23" s="416"/>
      <c r="B23" s="417"/>
      <c r="C23" s="418" t="s">
        <v>44</v>
      </c>
      <c r="D23" s="418"/>
      <c r="E23" s="8">
        <f>ESF!D39</f>
        <v>0</v>
      </c>
    </row>
    <row r="24" spans="1:5" ht="15.75" thickBot="1">
      <c r="A24" s="416"/>
      <c r="B24" s="4"/>
      <c r="C24" s="419" t="s">
        <v>46</v>
      </c>
      <c r="D24" s="419"/>
      <c r="E24" s="9">
        <f>ESF!D41</f>
        <v>6689814.9700000007</v>
      </c>
    </row>
    <row r="25" spans="1:5" ht="15.75" thickBot="1">
      <c r="A25" s="416"/>
      <c r="B25" s="2"/>
      <c r="C25" s="419" t="s">
        <v>48</v>
      </c>
      <c r="D25" s="419"/>
      <c r="E25" s="9">
        <f>ESF!D43</f>
        <v>12434423.890000001</v>
      </c>
    </row>
    <row r="26" spans="1:5">
      <c r="A26" s="416" t="s">
        <v>70</v>
      </c>
      <c r="B26" s="417" t="s">
        <v>9</v>
      </c>
      <c r="C26" s="418" t="s">
        <v>11</v>
      </c>
      <c r="D26" s="418"/>
      <c r="E26" s="8">
        <f>ESF!I18</f>
        <v>496966.73</v>
      </c>
    </row>
    <row r="27" spans="1:5">
      <c r="A27" s="416"/>
      <c r="B27" s="417"/>
      <c r="C27" s="418" t="s">
        <v>13</v>
      </c>
      <c r="D27" s="418"/>
      <c r="E27" s="8">
        <f>ESF!I19</f>
        <v>0</v>
      </c>
    </row>
    <row r="28" spans="1:5">
      <c r="A28" s="416"/>
      <c r="B28" s="417"/>
      <c r="C28" s="418" t="s">
        <v>15</v>
      </c>
      <c r="D28" s="418"/>
      <c r="E28" s="8">
        <f>ESF!I20</f>
        <v>0</v>
      </c>
    </row>
    <row r="29" spans="1:5">
      <c r="A29" s="416"/>
      <c r="B29" s="417"/>
      <c r="C29" s="418" t="s">
        <v>17</v>
      </c>
      <c r="D29" s="418"/>
      <c r="E29" s="8">
        <f>ESF!I21</f>
        <v>0</v>
      </c>
    </row>
    <row r="30" spans="1:5">
      <c r="A30" s="416"/>
      <c r="B30" s="417"/>
      <c r="C30" s="418" t="s">
        <v>19</v>
      </c>
      <c r="D30" s="418"/>
      <c r="E30" s="8">
        <f>ESF!I22</f>
        <v>0</v>
      </c>
    </row>
    <row r="31" spans="1:5">
      <c r="A31" s="416"/>
      <c r="B31" s="417"/>
      <c r="C31" s="418" t="s">
        <v>21</v>
      </c>
      <c r="D31" s="418"/>
      <c r="E31" s="8">
        <f>ESF!I23</f>
        <v>0</v>
      </c>
    </row>
    <row r="32" spans="1:5">
      <c r="A32" s="416"/>
      <c r="B32" s="417"/>
      <c r="C32" s="418" t="s">
        <v>23</v>
      </c>
      <c r="D32" s="418"/>
      <c r="E32" s="8">
        <f>ESF!I24</f>
        <v>0</v>
      </c>
    </row>
    <row r="33" spans="1:5">
      <c r="A33" s="416"/>
      <c r="B33" s="417"/>
      <c r="C33" s="418" t="s">
        <v>24</v>
      </c>
      <c r="D33" s="418"/>
      <c r="E33" s="8">
        <f>ESF!I25</f>
        <v>0</v>
      </c>
    </row>
    <row r="34" spans="1:5" ht="15.75" thickBot="1">
      <c r="A34" s="416"/>
      <c r="B34" s="4"/>
      <c r="C34" s="419" t="s">
        <v>26</v>
      </c>
      <c r="D34" s="419"/>
      <c r="E34" s="9">
        <f>ESF!I27</f>
        <v>496966.73</v>
      </c>
    </row>
    <row r="35" spans="1:5">
      <c r="A35" s="416"/>
      <c r="B35" s="417" t="s">
        <v>28</v>
      </c>
      <c r="C35" s="418" t="s">
        <v>30</v>
      </c>
      <c r="D35" s="418"/>
      <c r="E35" s="8">
        <f>ESF!I31</f>
        <v>0</v>
      </c>
    </row>
    <row r="36" spans="1:5">
      <c r="A36" s="416"/>
      <c r="B36" s="417"/>
      <c r="C36" s="418" t="s">
        <v>32</v>
      </c>
      <c r="D36" s="418"/>
      <c r="E36" s="8">
        <f>ESF!I32</f>
        <v>0</v>
      </c>
    </row>
    <row r="37" spans="1:5">
      <c r="A37" s="416"/>
      <c r="B37" s="417"/>
      <c r="C37" s="418" t="s">
        <v>34</v>
      </c>
      <c r="D37" s="418"/>
      <c r="E37" s="8">
        <f>ESF!I33</f>
        <v>0</v>
      </c>
    </row>
    <row r="38" spans="1:5">
      <c r="A38" s="416"/>
      <c r="B38" s="417"/>
      <c r="C38" s="418" t="s">
        <v>36</v>
      </c>
      <c r="D38" s="418"/>
      <c r="E38" s="8">
        <f>ESF!I34</f>
        <v>0</v>
      </c>
    </row>
    <row r="39" spans="1:5">
      <c r="A39" s="416"/>
      <c r="B39" s="417"/>
      <c r="C39" s="418" t="s">
        <v>38</v>
      </c>
      <c r="D39" s="418"/>
      <c r="E39" s="8">
        <f>ESF!I35</f>
        <v>0</v>
      </c>
    </row>
    <row r="40" spans="1:5">
      <c r="A40" s="416"/>
      <c r="B40" s="417"/>
      <c r="C40" s="418" t="s">
        <v>40</v>
      </c>
      <c r="D40" s="418"/>
      <c r="E40" s="8">
        <f>ESF!I36</f>
        <v>0</v>
      </c>
    </row>
    <row r="41" spans="1:5" ht="15.75" thickBot="1">
      <c r="A41" s="416"/>
      <c r="B41" s="2"/>
      <c r="C41" s="419" t="s">
        <v>43</v>
      </c>
      <c r="D41" s="419"/>
      <c r="E41" s="9">
        <f>ESF!I38</f>
        <v>0</v>
      </c>
    </row>
    <row r="42" spans="1:5" ht="15.75" thickBot="1">
      <c r="A42" s="416"/>
      <c r="B42" s="2"/>
      <c r="C42" s="419" t="s">
        <v>45</v>
      </c>
      <c r="D42" s="419"/>
      <c r="E42" s="9">
        <f>ESF!I40</f>
        <v>496966.73</v>
      </c>
    </row>
    <row r="43" spans="1:5">
      <c r="A43" s="3"/>
      <c r="B43" s="417" t="s">
        <v>47</v>
      </c>
      <c r="C43" s="421" t="s">
        <v>49</v>
      </c>
      <c r="D43" s="421"/>
      <c r="E43" s="10">
        <f>ESF!I44</f>
        <v>6628314.9699999997</v>
      </c>
    </row>
    <row r="44" spans="1:5">
      <c r="A44" s="3"/>
      <c r="B44" s="417"/>
      <c r="C44" s="418" t="s">
        <v>50</v>
      </c>
      <c r="D44" s="418"/>
      <c r="E44" s="8">
        <f>ESF!I46</f>
        <v>5336618.21</v>
      </c>
    </row>
    <row r="45" spans="1:5">
      <c r="A45" s="3"/>
      <c r="B45" s="417"/>
      <c r="C45" s="418" t="s">
        <v>51</v>
      </c>
      <c r="D45" s="418"/>
      <c r="E45" s="8">
        <f>ESF!I47</f>
        <v>1291696.76</v>
      </c>
    </row>
    <row r="46" spans="1:5">
      <c r="A46" s="3"/>
      <c r="B46" s="417"/>
      <c r="C46" s="418" t="s">
        <v>52</v>
      </c>
      <c r="D46" s="418"/>
      <c r="E46" s="8">
        <f>ESF!I48</f>
        <v>0</v>
      </c>
    </row>
    <row r="47" spans="1:5">
      <c r="A47" s="3"/>
      <c r="B47" s="417"/>
      <c r="C47" s="421" t="s">
        <v>53</v>
      </c>
      <c r="D47" s="421"/>
      <c r="E47" s="10">
        <f>ESF!I50</f>
        <v>5309142.1900000013</v>
      </c>
    </row>
    <row r="48" spans="1:5">
      <c r="A48" s="3"/>
      <c r="B48" s="417"/>
      <c r="C48" s="418" t="s">
        <v>54</v>
      </c>
      <c r="D48" s="418"/>
      <c r="E48" s="8">
        <f>ESF!I52</f>
        <v>1519671.4200000018</v>
      </c>
    </row>
    <row r="49" spans="1:5">
      <c r="A49" s="3"/>
      <c r="B49" s="417"/>
      <c r="C49" s="418" t="s">
        <v>55</v>
      </c>
      <c r="D49" s="418"/>
      <c r="E49" s="8">
        <f>ESF!I53</f>
        <v>3789470.77</v>
      </c>
    </row>
    <row r="50" spans="1:5">
      <c r="A50" s="3"/>
      <c r="B50" s="417"/>
      <c r="C50" s="418" t="s">
        <v>56</v>
      </c>
      <c r="D50" s="418"/>
      <c r="E50" s="8">
        <f>ESF!I54</f>
        <v>0</v>
      </c>
    </row>
    <row r="51" spans="1:5">
      <c r="A51" s="3"/>
      <c r="B51" s="417"/>
      <c r="C51" s="418" t="s">
        <v>57</v>
      </c>
      <c r="D51" s="418"/>
      <c r="E51" s="8">
        <f>ESF!I55</f>
        <v>0</v>
      </c>
    </row>
    <row r="52" spans="1:5">
      <c r="A52" s="3"/>
      <c r="B52" s="417"/>
      <c r="C52" s="418" t="s">
        <v>58</v>
      </c>
      <c r="D52" s="418"/>
      <c r="E52" s="8">
        <f>ESF!I56</f>
        <v>0</v>
      </c>
    </row>
    <row r="53" spans="1:5">
      <c r="A53" s="3"/>
      <c r="B53" s="417"/>
      <c r="C53" s="421" t="s">
        <v>59</v>
      </c>
      <c r="D53" s="421"/>
      <c r="E53" s="10">
        <f>ESF!I58</f>
        <v>0</v>
      </c>
    </row>
    <row r="54" spans="1:5">
      <c r="A54" s="3"/>
      <c r="B54" s="417"/>
      <c r="C54" s="418" t="s">
        <v>60</v>
      </c>
      <c r="D54" s="418"/>
      <c r="E54" s="8">
        <f>ESF!I60</f>
        <v>0</v>
      </c>
    </row>
    <row r="55" spans="1:5">
      <c r="A55" s="3"/>
      <c r="B55" s="417"/>
      <c r="C55" s="418" t="s">
        <v>61</v>
      </c>
      <c r="D55" s="418"/>
      <c r="E55" s="8">
        <f>ESF!I61</f>
        <v>0</v>
      </c>
    </row>
    <row r="56" spans="1:5" ht="15.75" thickBot="1">
      <c r="A56" s="3"/>
      <c r="B56" s="417"/>
      <c r="C56" s="419" t="s">
        <v>62</v>
      </c>
      <c r="D56" s="419"/>
      <c r="E56" s="9">
        <f>ESF!I63</f>
        <v>11937457.16</v>
      </c>
    </row>
    <row r="57" spans="1:5" ht="15.75" thickBot="1">
      <c r="A57" s="3"/>
      <c r="B57" s="2"/>
      <c r="C57" s="419" t="s">
        <v>63</v>
      </c>
      <c r="D57" s="419"/>
      <c r="E57" s="9">
        <f>ESF!I65</f>
        <v>12434423.890000001</v>
      </c>
    </row>
    <row r="58" spans="1:5">
      <c r="A58" s="3"/>
      <c r="B58" s="2"/>
      <c r="C58" s="420" t="s">
        <v>5</v>
      </c>
      <c r="D58" s="420"/>
      <c r="E58" s="1">
        <v>2012</v>
      </c>
    </row>
    <row r="59" spans="1:5">
      <c r="A59" s="416" t="s">
        <v>69</v>
      </c>
      <c r="B59" s="417" t="s">
        <v>8</v>
      </c>
      <c r="C59" s="418" t="s">
        <v>10</v>
      </c>
      <c r="D59" s="418"/>
      <c r="E59" s="8">
        <f>ESF!E18</f>
        <v>1524049.49</v>
      </c>
    </row>
    <row r="60" spans="1:5">
      <c r="A60" s="416"/>
      <c r="B60" s="417"/>
      <c r="C60" s="418" t="s">
        <v>12</v>
      </c>
      <c r="D60" s="418"/>
      <c r="E60" s="8">
        <f>ESF!E19</f>
        <v>1298719.3999999999</v>
      </c>
    </row>
    <row r="61" spans="1:5">
      <c r="A61" s="416"/>
      <c r="B61" s="417"/>
      <c r="C61" s="418" t="s">
        <v>14</v>
      </c>
      <c r="D61" s="418"/>
      <c r="E61" s="8">
        <f>ESF!E20</f>
        <v>1055000</v>
      </c>
    </row>
    <row r="62" spans="1:5">
      <c r="A62" s="416"/>
      <c r="B62" s="417"/>
      <c r="C62" s="418" t="s">
        <v>16</v>
      </c>
      <c r="D62" s="418"/>
      <c r="E62" s="8">
        <f>ESF!E21</f>
        <v>0</v>
      </c>
    </row>
    <row r="63" spans="1:5">
      <c r="A63" s="416"/>
      <c r="B63" s="417"/>
      <c r="C63" s="418" t="s">
        <v>18</v>
      </c>
      <c r="D63" s="418"/>
      <c r="E63" s="8">
        <f>ESF!E22</f>
        <v>0</v>
      </c>
    </row>
    <row r="64" spans="1:5">
      <c r="A64" s="416"/>
      <c r="B64" s="417"/>
      <c r="C64" s="418" t="s">
        <v>20</v>
      </c>
      <c r="D64" s="418"/>
      <c r="E64" s="8">
        <f>ESF!E23</f>
        <v>0</v>
      </c>
    </row>
    <row r="65" spans="1:5">
      <c r="A65" s="416"/>
      <c r="B65" s="417"/>
      <c r="C65" s="418" t="s">
        <v>22</v>
      </c>
      <c r="D65" s="418"/>
      <c r="E65" s="8">
        <f>ESF!E24</f>
        <v>0</v>
      </c>
    </row>
    <row r="66" spans="1:5" ht="15.75" thickBot="1">
      <c r="A66" s="416"/>
      <c r="B66" s="4"/>
      <c r="C66" s="419" t="s">
        <v>25</v>
      </c>
      <c r="D66" s="419"/>
      <c r="E66" s="9">
        <f>ESF!E26</f>
        <v>3877768.8899999997</v>
      </c>
    </row>
    <row r="67" spans="1:5">
      <c r="A67" s="416"/>
      <c r="B67" s="417" t="s">
        <v>27</v>
      </c>
      <c r="C67" s="418" t="s">
        <v>29</v>
      </c>
      <c r="D67" s="418"/>
      <c r="E67" s="8">
        <f>ESF!E31</f>
        <v>0</v>
      </c>
    </row>
    <row r="68" spans="1:5">
      <c r="A68" s="416"/>
      <c r="B68" s="417"/>
      <c r="C68" s="418" t="s">
        <v>31</v>
      </c>
      <c r="D68" s="418"/>
      <c r="E68" s="8">
        <f>ESF!E32</f>
        <v>56000</v>
      </c>
    </row>
    <row r="69" spans="1:5">
      <c r="A69" s="416"/>
      <c r="B69" s="417"/>
      <c r="C69" s="418" t="s">
        <v>33</v>
      </c>
      <c r="D69" s="418"/>
      <c r="E69" s="8">
        <f>ESF!E33</f>
        <v>2583020</v>
      </c>
    </row>
    <row r="70" spans="1:5">
      <c r="A70" s="416"/>
      <c r="B70" s="417"/>
      <c r="C70" s="418" t="s">
        <v>35</v>
      </c>
      <c r="D70" s="418"/>
      <c r="E70" s="8">
        <f>ESF!E34</f>
        <v>3545562.8</v>
      </c>
    </row>
    <row r="71" spans="1:5">
      <c r="A71" s="416"/>
      <c r="B71" s="417"/>
      <c r="C71" s="418" t="s">
        <v>37</v>
      </c>
      <c r="D71" s="418"/>
      <c r="E71" s="8">
        <f>ESF!E35</f>
        <v>21817.23</v>
      </c>
    </row>
    <row r="72" spans="1:5">
      <c r="A72" s="416"/>
      <c r="B72" s="417"/>
      <c r="C72" s="418" t="s">
        <v>39</v>
      </c>
      <c r="D72" s="418"/>
      <c r="E72" s="8">
        <f>ESF!E36</f>
        <v>0</v>
      </c>
    </row>
    <row r="73" spans="1:5">
      <c r="A73" s="416"/>
      <c r="B73" s="417"/>
      <c r="C73" s="418" t="s">
        <v>41</v>
      </c>
      <c r="D73" s="418"/>
      <c r="E73" s="8">
        <f>ESF!E37</f>
        <v>0</v>
      </c>
    </row>
    <row r="74" spans="1:5">
      <c r="A74" s="416"/>
      <c r="B74" s="417"/>
      <c r="C74" s="418" t="s">
        <v>42</v>
      </c>
      <c r="D74" s="418"/>
      <c r="E74" s="8">
        <f>ESF!E38</f>
        <v>0</v>
      </c>
    </row>
    <row r="75" spans="1:5">
      <c r="A75" s="416"/>
      <c r="B75" s="417"/>
      <c r="C75" s="418" t="s">
        <v>44</v>
      </c>
      <c r="D75" s="418"/>
      <c r="E75" s="8">
        <f>ESF!E39</f>
        <v>0</v>
      </c>
    </row>
    <row r="76" spans="1:5" ht="15.75" thickBot="1">
      <c r="A76" s="416"/>
      <c r="B76" s="4"/>
      <c r="C76" s="419" t="s">
        <v>46</v>
      </c>
      <c r="D76" s="419"/>
      <c r="E76" s="9">
        <f>ESF!E41</f>
        <v>6206400.0300000003</v>
      </c>
    </row>
    <row r="77" spans="1:5" ht="15.75" thickBot="1">
      <c r="A77" s="416"/>
      <c r="B77" s="2"/>
      <c r="C77" s="419" t="s">
        <v>48</v>
      </c>
      <c r="D77" s="419"/>
      <c r="E77" s="9">
        <f>ESF!E43</f>
        <v>10084168.92</v>
      </c>
    </row>
    <row r="78" spans="1:5">
      <c r="A78" s="416" t="s">
        <v>70</v>
      </c>
      <c r="B78" s="417" t="s">
        <v>9</v>
      </c>
      <c r="C78" s="418" t="s">
        <v>11</v>
      </c>
      <c r="D78" s="418"/>
      <c r="E78" s="8">
        <f>ESF!J18</f>
        <v>144298.12</v>
      </c>
    </row>
    <row r="79" spans="1:5">
      <c r="A79" s="416"/>
      <c r="B79" s="417"/>
      <c r="C79" s="418" t="s">
        <v>13</v>
      </c>
      <c r="D79" s="418"/>
      <c r="E79" s="8">
        <f>ESF!J19</f>
        <v>0</v>
      </c>
    </row>
    <row r="80" spans="1:5">
      <c r="A80" s="416"/>
      <c r="B80" s="417"/>
      <c r="C80" s="418" t="s">
        <v>15</v>
      </c>
      <c r="D80" s="418"/>
      <c r="E80" s="8">
        <f>ESF!J20</f>
        <v>0</v>
      </c>
    </row>
    <row r="81" spans="1:5">
      <c r="A81" s="416"/>
      <c r="B81" s="417"/>
      <c r="C81" s="418" t="s">
        <v>17</v>
      </c>
      <c r="D81" s="418"/>
      <c r="E81" s="8">
        <f>ESF!J21</f>
        <v>0</v>
      </c>
    </row>
    <row r="82" spans="1:5">
      <c r="A82" s="416"/>
      <c r="B82" s="417"/>
      <c r="C82" s="418" t="s">
        <v>19</v>
      </c>
      <c r="D82" s="418"/>
      <c r="E82" s="8">
        <f>ESF!J22</f>
        <v>0</v>
      </c>
    </row>
    <row r="83" spans="1:5">
      <c r="A83" s="416"/>
      <c r="B83" s="417"/>
      <c r="C83" s="418" t="s">
        <v>21</v>
      </c>
      <c r="D83" s="418"/>
      <c r="E83" s="8">
        <f>ESF!J23</f>
        <v>0</v>
      </c>
    </row>
    <row r="84" spans="1:5">
      <c r="A84" s="416"/>
      <c r="B84" s="417"/>
      <c r="C84" s="418" t="s">
        <v>23</v>
      </c>
      <c r="D84" s="418"/>
      <c r="E84" s="8">
        <f>ESF!J24</f>
        <v>0</v>
      </c>
    </row>
    <row r="85" spans="1:5">
      <c r="A85" s="416"/>
      <c r="B85" s="417"/>
      <c r="C85" s="418" t="s">
        <v>24</v>
      </c>
      <c r="D85" s="418"/>
      <c r="E85" s="8">
        <f>ESF!J25</f>
        <v>0</v>
      </c>
    </row>
    <row r="86" spans="1:5" ht="15.75" thickBot="1">
      <c r="A86" s="416"/>
      <c r="B86" s="4"/>
      <c r="C86" s="419" t="s">
        <v>26</v>
      </c>
      <c r="D86" s="419"/>
      <c r="E86" s="9">
        <f>ESF!J27</f>
        <v>144298.12</v>
      </c>
    </row>
    <row r="87" spans="1:5">
      <c r="A87" s="416"/>
      <c r="B87" s="417" t="s">
        <v>28</v>
      </c>
      <c r="C87" s="418" t="s">
        <v>30</v>
      </c>
      <c r="D87" s="418"/>
      <c r="E87" s="8">
        <f>ESF!J31</f>
        <v>0</v>
      </c>
    </row>
    <row r="88" spans="1:5">
      <c r="A88" s="416"/>
      <c r="B88" s="417"/>
      <c r="C88" s="418" t="s">
        <v>32</v>
      </c>
      <c r="D88" s="418"/>
      <c r="E88" s="8">
        <f>ESF!J32</f>
        <v>0</v>
      </c>
    </row>
    <row r="89" spans="1:5">
      <c r="A89" s="416"/>
      <c r="B89" s="417"/>
      <c r="C89" s="418" t="s">
        <v>34</v>
      </c>
      <c r="D89" s="418"/>
      <c r="E89" s="8">
        <f>ESF!J33</f>
        <v>0</v>
      </c>
    </row>
    <row r="90" spans="1:5">
      <c r="A90" s="416"/>
      <c r="B90" s="417"/>
      <c r="C90" s="418" t="s">
        <v>36</v>
      </c>
      <c r="D90" s="418"/>
      <c r="E90" s="8">
        <f>ESF!J34</f>
        <v>0</v>
      </c>
    </row>
    <row r="91" spans="1:5">
      <c r="A91" s="416"/>
      <c r="B91" s="417"/>
      <c r="C91" s="418" t="s">
        <v>38</v>
      </c>
      <c r="D91" s="418"/>
      <c r="E91" s="8">
        <f>ESF!J35</f>
        <v>0</v>
      </c>
    </row>
    <row r="92" spans="1:5">
      <c r="A92" s="416"/>
      <c r="B92" s="417"/>
      <c r="C92" s="418" t="s">
        <v>40</v>
      </c>
      <c r="D92" s="418"/>
      <c r="E92" s="8">
        <f>ESF!J36</f>
        <v>0</v>
      </c>
    </row>
    <row r="93" spans="1:5" ht="15.75" thickBot="1">
      <c r="A93" s="416"/>
      <c r="B93" s="2"/>
      <c r="C93" s="419" t="s">
        <v>43</v>
      </c>
      <c r="D93" s="419"/>
      <c r="E93" s="9">
        <f>ESF!J38</f>
        <v>0</v>
      </c>
    </row>
    <row r="94" spans="1:5" ht="15.75" thickBot="1">
      <c r="A94" s="416"/>
      <c r="B94" s="2"/>
      <c r="C94" s="419" t="s">
        <v>45</v>
      </c>
      <c r="D94" s="419"/>
      <c r="E94" s="9">
        <f>ESF!J40</f>
        <v>144298.12</v>
      </c>
    </row>
    <row r="95" spans="1:5">
      <c r="A95" s="3"/>
      <c r="B95" s="417" t="s">
        <v>47</v>
      </c>
      <c r="C95" s="421" t="s">
        <v>49</v>
      </c>
      <c r="D95" s="421"/>
      <c r="E95" s="10">
        <f>ESF!J44</f>
        <v>6150400.0299999993</v>
      </c>
    </row>
    <row r="96" spans="1:5">
      <c r="A96" s="3"/>
      <c r="B96" s="417"/>
      <c r="C96" s="418" t="s">
        <v>50</v>
      </c>
      <c r="D96" s="418"/>
      <c r="E96" s="8">
        <f>ESF!J46</f>
        <v>4858703.2699999996</v>
      </c>
    </row>
    <row r="97" spans="1:5">
      <c r="A97" s="3"/>
      <c r="B97" s="417"/>
      <c r="C97" s="418" t="s">
        <v>51</v>
      </c>
      <c r="D97" s="418"/>
      <c r="E97" s="8">
        <f>ESF!J47</f>
        <v>1291696.76</v>
      </c>
    </row>
    <row r="98" spans="1:5">
      <c r="A98" s="3"/>
      <c r="B98" s="417"/>
      <c r="C98" s="418" t="s">
        <v>52</v>
      </c>
      <c r="D98" s="418"/>
      <c r="E98" s="8">
        <f>ESF!J48</f>
        <v>0</v>
      </c>
    </row>
    <row r="99" spans="1:5">
      <c r="A99" s="3"/>
      <c r="B99" s="417"/>
      <c r="C99" s="421" t="s">
        <v>53</v>
      </c>
      <c r="D99" s="421"/>
      <c r="E99" s="10">
        <f>ESF!J50</f>
        <v>3789470.7499999981</v>
      </c>
    </row>
    <row r="100" spans="1:5">
      <c r="A100" s="3"/>
      <c r="B100" s="417"/>
      <c r="C100" s="418" t="s">
        <v>54</v>
      </c>
      <c r="D100" s="418"/>
      <c r="E100" s="8">
        <f>ESF!J52</f>
        <v>-188355.76000000164</v>
      </c>
    </row>
    <row r="101" spans="1:5">
      <c r="A101" s="3"/>
      <c r="B101" s="417"/>
      <c r="C101" s="418" t="s">
        <v>55</v>
      </c>
      <c r="D101" s="418"/>
      <c r="E101" s="8">
        <f>ESF!J53</f>
        <v>3977826.51</v>
      </c>
    </row>
    <row r="102" spans="1:5">
      <c r="A102" s="3"/>
      <c r="B102" s="417"/>
      <c r="C102" s="418" t="s">
        <v>56</v>
      </c>
      <c r="D102" s="418"/>
      <c r="E102" s="8">
        <f>ESF!J54</f>
        <v>0</v>
      </c>
    </row>
    <row r="103" spans="1:5">
      <c r="A103" s="3"/>
      <c r="B103" s="417"/>
      <c r="C103" s="418" t="s">
        <v>57</v>
      </c>
      <c r="D103" s="418"/>
      <c r="E103" s="8">
        <f>ESF!J55</f>
        <v>0</v>
      </c>
    </row>
    <row r="104" spans="1:5">
      <c r="A104" s="3"/>
      <c r="B104" s="417"/>
      <c r="C104" s="418" t="s">
        <v>58</v>
      </c>
      <c r="D104" s="418"/>
      <c r="E104" s="8">
        <f>ESF!J56</f>
        <v>0</v>
      </c>
    </row>
    <row r="105" spans="1:5">
      <c r="A105" s="3"/>
      <c r="B105" s="417"/>
      <c r="C105" s="421" t="s">
        <v>59</v>
      </c>
      <c r="D105" s="421"/>
      <c r="E105" s="10">
        <f>ESF!J58</f>
        <v>0</v>
      </c>
    </row>
    <row r="106" spans="1:5">
      <c r="A106" s="3"/>
      <c r="B106" s="417"/>
      <c r="C106" s="418" t="s">
        <v>60</v>
      </c>
      <c r="D106" s="418"/>
      <c r="E106" s="8">
        <f>ESF!J60</f>
        <v>0</v>
      </c>
    </row>
    <row r="107" spans="1:5">
      <c r="A107" s="3"/>
      <c r="B107" s="417"/>
      <c r="C107" s="418" t="s">
        <v>61</v>
      </c>
      <c r="D107" s="418"/>
      <c r="E107" s="8">
        <f>ESF!J61</f>
        <v>0</v>
      </c>
    </row>
    <row r="108" spans="1:5" ht="15.75" thickBot="1">
      <c r="A108" s="3"/>
      <c r="B108" s="417"/>
      <c r="C108" s="419" t="s">
        <v>62</v>
      </c>
      <c r="D108" s="419"/>
      <c r="E108" s="9">
        <f>ESF!J63</f>
        <v>9939870.7799999975</v>
      </c>
    </row>
    <row r="109" spans="1:5" ht="15.75" thickBot="1">
      <c r="A109" s="3"/>
      <c r="B109" s="2"/>
      <c r="C109" s="419" t="s">
        <v>63</v>
      </c>
      <c r="D109" s="419"/>
      <c r="E109" s="9">
        <f>ESF!J65</f>
        <v>10084168.899999997</v>
      </c>
    </row>
    <row r="110" spans="1:5">
      <c r="A110" s="3"/>
      <c r="B110" s="2"/>
      <c r="C110" s="426" t="s">
        <v>75</v>
      </c>
      <c r="D110" s="5" t="s">
        <v>64</v>
      </c>
      <c r="E110" s="10" t="str">
        <f>ESF!C73</f>
        <v>Lic. Ana Virinia Pérez Güemes y Ocampo</v>
      </c>
    </row>
    <row r="111" spans="1:5">
      <c r="A111" s="3"/>
      <c r="B111" s="2"/>
      <c r="C111" s="427"/>
      <c r="D111" s="5" t="s">
        <v>65</v>
      </c>
      <c r="E111" s="10" t="str">
        <f>ESF!C74</f>
        <v>Magistrada Titular</v>
      </c>
    </row>
    <row r="112" spans="1:5">
      <c r="A112" s="3"/>
      <c r="B112" s="2"/>
      <c r="C112" s="427" t="s">
        <v>74</v>
      </c>
      <c r="D112" s="5" t="s">
        <v>64</v>
      </c>
      <c r="E112" s="10" t="str">
        <f>ESF!G73</f>
        <v>C.P. Guillermo Mendizábal Guerra</v>
      </c>
    </row>
    <row r="113" spans="1:5">
      <c r="A113" s="3"/>
      <c r="B113" s="2"/>
      <c r="C113" s="427"/>
      <c r="D113" s="5" t="s">
        <v>65</v>
      </c>
      <c r="E113" s="10" t="str">
        <f>ESF!G74</f>
        <v>Director General de Administración y Finanzas</v>
      </c>
    </row>
    <row r="114" spans="1:5">
      <c r="A114" s="425" t="s">
        <v>2</v>
      </c>
      <c r="B114" s="425"/>
      <c r="C114" s="425"/>
      <c r="D114" s="425"/>
      <c r="E114" s="13" t="e">
        <f>ECSF!#REF!</f>
        <v>#REF!</v>
      </c>
    </row>
    <row r="115" spans="1:5" ht="68.25">
      <c r="A115" s="425" t="s">
        <v>4</v>
      </c>
      <c r="B115" s="425"/>
      <c r="C115" s="425"/>
      <c r="D115" s="425"/>
      <c r="E115" s="13" t="str">
        <f>ECSF!C7</f>
        <v>Tribunal Unitario de Justicia para Adolescentes del Estado de Morelos</v>
      </c>
    </row>
    <row r="116" spans="1:5">
      <c r="A116" s="425" t="s">
        <v>3</v>
      </c>
      <c r="B116" s="425"/>
      <c r="C116" s="425"/>
      <c r="D116" s="425"/>
      <c r="E116" s="14"/>
    </row>
    <row r="117" spans="1:5">
      <c r="A117" s="425" t="s">
        <v>73</v>
      </c>
      <c r="B117" s="425"/>
      <c r="C117" s="425"/>
      <c r="D117" s="425"/>
      <c r="E117" t="s">
        <v>72</v>
      </c>
    </row>
    <row r="118" spans="1:5">
      <c r="B118" s="422" t="s">
        <v>67</v>
      </c>
      <c r="C118" s="421" t="s">
        <v>6</v>
      </c>
      <c r="D118" s="421"/>
      <c r="E118" s="11">
        <f>ECSF!D14</f>
        <v>0</v>
      </c>
    </row>
    <row r="119" spans="1:5">
      <c r="B119" s="422"/>
      <c r="C119" s="421" t="s">
        <v>8</v>
      </c>
      <c r="D119" s="421"/>
      <c r="E119" s="11">
        <f>ECSF!D16</f>
        <v>0</v>
      </c>
    </row>
    <row r="120" spans="1:5">
      <c r="B120" s="422"/>
      <c r="C120" s="418" t="s">
        <v>10</v>
      </c>
      <c r="D120" s="418"/>
      <c r="E120" s="12">
        <f>ECSF!D18</f>
        <v>0</v>
      </c>
    </row>
    <row r="121" spans="1:5">
      <c r="B121" s="422"/>
      <c r="C121" s="418" t="s">
        <v>12</v>
      </c>
      <c r="D121" s="418"/>
      <c r="E121" s="12">
        <f>ECSF!D19</f>
        <v>0</v>
      </c>
    </row>
    <row r="122" spans="1:5">
      <c r="B122" s="422"/>
      <c r="C122" s="418" t="s">
        <v>14</v>
      </c>
      <c r="D122" s="418"/>
      <c r="E122" s="12">
        <f>ECSF!D20</f>
        <v>0</v>
      </c>
    </row>
    <row r="123" spans="1:5">
      <c r="B123" s="422"/>
      <c r="C123" s="418" t="s">
        <v>16</v>
      </c>
      <c r="D123" s="418"/>
      <c r="E123" s="12">
        <f>ECSF!D21</f>
        <v>0</v>
      </c>
    </row>
    <row r="124" spans="1:5">
      <c r="B124" s="422"/>
      <c r="C124" s="418" t="s">
        <v>18</v>
      </c>
      <c r="D124" s="418"/>
      <c r="E124" s="12">
        <f>ECSF!D22</f>
        <v>0</v>
      </c>
    </row>
    <row r="125" spans="1:5">
      <c r="B125" s="422"/>
      <c r="C125" s="418" t="s">
        <v>20</v>
      </c>
      <c r="D125" s="418"/>
      <c r="E125" s="12">
        <f>ECSF!D23</f>
        <v>0</v>
      </c>
    </row>
    <row r="126" spans="1:5">
      <c r="B126" s="422"/>
      <c r="C126" s="418" t="s">
        <v>22</v>
      </c>
      <c r="D126" s="418"/>
      <c r="E126" s="12">
        <f>ECSF!D24</f>
        <v>0</v>
      </c>
    </row>
    <row r="127" spans="1:5">
      <c r="B127" s="422"/>
      <c r="C127" s="421" t="s">
        <v>27</v>
      </c>
      <c r="D127" s="421"/>
      <c r="E127" s="11">
        <f>ECSF!D26</f>
        <v>0</v>
      </c>
    </row>
    <row r="128" spans="1:5">
      <c r="B128" s="422"/>
      <c r="C128" s="418" t="s">
        <v>29</v>
      </c>
      <c r="D128" s="418"/>
      <c r="E128" s="12">
        <f>ECSF!D28</f>
        <v>0</v>
      </c>
    </row>
    <row r="129" spans="2:5">
      <c r="B129" s="422"/>
      <c r="C129" s="418" t="s">
        <v>31</v>
      </c>
      <c r="D129" s="418"/>
      <c r="E129" s="12">
        <f>ECSF!D29</f>
        <v>0</v>
      </c>
    </row>
    <row r="130" spans="2:5">
      <c r="B130" s="422"/>
      <c r="C130" s="418" t="s">
        <v>33</v>
      </c>
      <c r="D130" s="418"/>
      <c r="E130" s="12">
        <f>ECSF!D30</f>
        <v>0</v>
      </c>
    </row>
    <row r="131" spans="2:5">
      <c r="B131" s="422"/>
      <c r="C131" s="418" t="s">
        <v>35</v>
      </c>
      <c r="D131" s="418"/>
      <c r="E131" s="12">
        <f>ECSF!D31</f>
        <v>0</v>
      </c>
    </row>
    <row r="132" spans="2:5">
      <c r="B132" s="422"/>
      <c r="C132" s="418" t="s">
        <v>37</v>
      </c>
      <c r="D132" s="418"/>
      <c r="E132" s="12">
        <f>ECSF!D32</f>
        <v>0</v>
      </c>
    </row>
    <row r="133" spans="2:5">
      <c r="B133" s="422"/>
      <c r="C133" s="418" t="s">
        <v>39</v>
      </c>
      <c r="D133" s="418"/>
      <c r="E133" s="12">
        <f>ECSF!D33</f>
        <v>0</v>
      </c>
    </row>
    <row r="134" spans="2:5">
      <c r="B134" s="422"/>
      <c r="C134" s="418" t="s">
        <v>41</v>
      </c>
      <c r="D134" s="418"/>
      <c r="E134" s="12">
        <f>ECSF!D34</f>
        <v>0</v>
      </c>
    </row>
    <row r="135" spans="2:5">
      <c r="B135" s="422"/>
      <c r="C135" s="418" t="s">
        <v>42</v>
      </c>
      <c r="D135" s="418"/>
      <c r="E135" s="12">
        <f>ECSF!D35</f>
        <v>0</v>
      </c>
    </row>
    <row r="136" spans="2:5">
      <c r="B136" s="422"/>
      <c r="C136" s="418" t="s">
        <v>44</v>
      </c>
      <c r="D136" s="418"/>
      <c r="E136" s="12">
        <f>ECSF!D36</f>
        <v>0</v>
      </c>
    </row>
    <row r="137" spans="2:5">
      <c r="B137" s="422"/>
      <c r="C137" s="421" t="s">
        <v>7</v>
      </c>
      <c r="D137" s="421"/>
      <c r="E137" s="11">
        <f>ECSF!I14</f>
        <v>352668.61</v>
      </c>
    </row>
    <row r="138" spans="2:5">
      <c r="B138" s="422"/>
      <c r="C138" s="421" t="s">
        <v>9</v>
      </c>
      <c r="D138" s="421"/>
      <c r="E138" s="11">
        <f>ECSF!I16</f>
        <v>352668.61</v>
      </c>
    </row>
    <row r="139" spans="2:5">
      <c r="B139" s="422"/>
      <c r="C139" s="418" t="s">
        <v>11</v>
      </c>
      <c r="D139" s="418"/>
      <c r="E139" s="12">
        <f>ECSF!I18</f>
        <v>352668.61</v>
      </c>
    </row>
    <row r="140" spans="2:5">
      <c r="B140" s="422"/>
      <c r="C140" s="418" t="s">
        <v>13</v>
      </c>
      <c r="D140" s="418"/>
      <c r="E140" s="12">
        <f>ECSF!I19</f>
        <v>0</v>
      </c>
    </row>
    <row r="141" spans="2:5">
      <c r="B141" s="422"/>
      <c r="C141" s="418" t="s">
        <v>15</v>
      </c>
      <c r="D141" s="418"/>
      <c r="E141" s="12">
        <f>ECSF!I20</f>
        <v>0</v>
      </c>
    </row>
    <row r="142" spans="2:5">
      <c r="B142" s="422"/>
      <c r="C142" s="418" t="s">
        <v>17</v>
      </c>
      <c r="D142" s="418"/>
      <c r="E142" s="12">
        <f>ECSF!I21</f>
        <v>0</v>
      </c>
    </row>
    <row r="143" spans="2:5">
      <c r="B143" s="422"/>
      <c r="C143" s="418" t="s">
        <v>19</v>
      </c>
      <c r="D143" s="418"/>
      <c r="E143" s="12">
        <f>ECSF!I22</f>
        <v>0</v>
      </c>
    </row>
    <row r="144" spans="2:5">
      <c r="B144" s="422"/>
      <c r="C144" s="418" t="s">
        <v>21</v>
      </c>
      <c r="D144" s="418"/>
      <c r="E144" s="12">
        <f>ECSF!I23</f>
        <v>0</v>
      </c>
    </row>
    <row r="145" spans="2:5">
      <c r="B145" s="422"/>
      <c r="C145" s="418" t="s">
        <v>23</v>
      </c>
      <c r="D145" s="418"/>
      <c r="E145" s="12">
        <f>ECSF!I24</f>
        <v>0</v>
      </c>
    </row>
    <row r="146" spans="2:5">
      <c r="B146" s="422"/>
      <c r="C146" s="418" t="s">
        <v>24</v>
      </c>
      <c r="D146" s="418"/>
      <c r="E146" s="12">
        <f>ECSF!I25</f>
        <v>0</v>
      </c>
    </row>
    <row r="147" spans="2:5">
      <c r="B147" s="422"/>
      <c r="C147" s="424" t="s">
        <v>28</v>
      </c>
      <c r="D147" s="424"/>
      <c r="E147" s="11">
        <f>ECSF!I27</f>
        <v>0</v>
      </c>
    </row>
    <row r="148" spans="2:5">
      <c r="B148" s="422"/>
      <c r="C148" s="418" t="s">
        <v>30</v>
      </c>
      <c r="D148" s="418"/>
      <c r="E148" s="12">
        <f>ECSF!I29</f>
        <v>0</v>
      </c>
    </row>
    <row r="149" spans="2:5">
      <c r="B149" s="422"/>
      <c r="C149" s="418" t="s">
        <v>32</v>
      </c>
      <c r="D149" s="418"/>
      <c r="E149" s="12">
        <f>ECSF!I30</f>
        <v>0</v>
      </c>
    </row>
    <row r="150" spans="2:5">
      <c r="B150" s="422"/>
      <c r="C150" s="418" t="s">
        <v>34</v>
      </c>
      <c r="D150" s="418"/>
      <c r="E150" s="12">
        <f>ECSF!I31</f>
        <v>0</v>
      </c>
    </row>
    <row r="151" spans="2:5">
      <c r="B151" s="422"/>
      <c r="C151" s="418" t="s">
        <v>36</v>
      </c>
      <c r="D151" s="418"/>
      <c r="E151" s="12">
        <f>ECSF!I32</f>
        <v>0</v>
      </c>
    </row>
    <row r="152" spans="2:5">
      <c r="B152" s="422"/>
      <c r="C152" s="418" t="s">
        <v>38</v>
      </c>
      <c r="D152" s="418"/>
      <c r="E152" s="12">
        <f>ECSF!I33</f>
        <v>0</v>
      </c>
    </row>
    <row r="153" spans="2:5">
      <c r="B153" s="422"/>
      <c r="C153" s="418" t="s">
        <v>40</v>
      </c>
      <c r="D153" s="418"/>
      <c r="E153" s="12">
        <f>ECSF!I34</f>
        <v>0</v>
      </c>
    </row>
    <row r="154" spans="2:5">
      <c r="B154" s="422"/>
      <c r="C154" s="421" t="s">
        <v>47</v>
      </c>
      <c r="D154" s="421"/>
      <c r="E154" s="11">
        <f>ECSF!I36</f>
        <v>2185942.1200000038</v>
      </c>
    </row>
    <row r="155" spans="2:5">
      <c r="B155" s="422"/>
      <c r="C155" s="421" t="s">
        <v>49</v>
      </c>
      <c r="D155" s="421"/>
      <c r="E155" s="11">
        <f>ECSF!I38</f>
        <v>477914.94000000041</v>
      </c>
    </row>
    <row r="156" spans="2:5">
      <c r="B156" s="422"/>
      <c r="C156" s="418" t="s">
        <v>50</v>
      </c>
      <c r="D156" s="418"/>
      <c r="E156" s="12">
        <f>ECSF!I40</f>
        <v>477914.94000000041</v>
      </c>
    </row>
    <row r="157" spans="2:5">
      <c r="B157" s="422"/>
      <c r="C157" s="418" t="s">
        <v>51</v>
      </c>
      <c r="D157" s="418"/>
      <c r="E157" s="12">
        <f>ECSF!I41</f>
        <v>0</v>
      </c>
    </row>
    <row r="158" spans="2:5">
      <c r="B158" s="422"/>
      <c r="C158" s="418" t="s">
        <v>52</v>
      </c>
      <c r="D158" s="418"/>
      <c r="E158" s="12">
        <f>ECSF!I42</f>
        <v>0</v>
      </c>
    </row>
    <row r="159" spans="2:5">
      <c r="B159" s="422"/>
      <c r="C159" s="421" t="s">
        <v>53</v>
      </c>
      <c r="D159" s="421"/>
      <c r="E159" s="11">
        <f>ECSF!I44</f>
        <v>1708027.1800000034</v>
      </c>
    </row>
    <row r="160" spans="2:5">
      <c r="B160" s="422"/>
      <c r="C160" s="418" t="s">
        <v>54</v>
      </c>
      <c r="D160" s="418"/>
      <c r="E160" s="12">
        <f>ECSF!I46</f>
        <v>1708027.1800000034</v>
      </c>
    </row>
    <row r="161" spans="2:5">
      <c r="B161" s="422"/>
      <c r="C161" s="418" t="s">
        <v>55</v>
      </c>
      <c r="D161" s="418"/>
      <c r="E161" s="12">
        <f>ECSF!I47</f>
        <v>0</v>
      </c>
    </row>
    <row r="162" spans="2:5">
      <c r="B162" s="422"/>
      <c r="C162" s="418" t="s">
        <v>56</v>
      </c>
      <c r="D162" s="418"/>
      <c r="E162" s="12">
        <f>ECSF!I48</f>
        <v>0</v>
      </c>
    </row>
    <row r="163" spans="2:5">
      <c r="B163" s="422"/>
      <c r="C163" s="418" t="s">
        <v>57</v>
      </c>
      <c r="D163" s="418"/>
      <c r="E163" s="12">
        <f>ECSF!I49</f>
        <v>0</v>
      </c>
    </row>
    <row r="164" spans="2:5">
      <c r="B164" s="422"/>
      <c r="C164" s="418" t="s">
        <v>58</v>
      </c>
      <c r="D164" s="418"/>
      <c r="E164" s="12">
        <f>ECSF!I50</f>
        <v>0</v>
      </c>
    </row>
    <row r="165" spans="2:5">
      <c r="B165" s="422"/>
      <c r="C165" s="421" t="s">
        <v>59</v>
      </c>
      <c r="D165" s="421"/>
      <c r="E165" s="11">
        <f>ECSF!I52</f>
        <v>0</v>
      </c>
    </row>
    <row r="166" spans="2:5">
      <c r="B166" s="422"/>
      <c r="C166" s="418" t="s">
        <v>60</v>
      </c>
      <c r="D166" s="418"/>
      <c r="E166" s="12">
        <f>ECSF!I54</f>
        <v>0</v>
      </c>
    </row>
    <row r="167" spans="2:5" ht="15" customHeight="1" thickBot="1">
      <c r="B167" s="423"/>
      <c r="C167" s="418" t="s">
        <v>61</v>
      </c>
      <c r="D167" s="418"/>
      <c r="E167" s="12">
        <f>ECSF!I55</f>
        <v>0</v>
      </c>
    </row>
    <row r="168" spans="2:5">
      <c r="B168" s="422" t="s">
        <v>68</v>
      </c>
      <c r="C168" s="421" t="s">
        <v>6</v>
      </c>
      <c r="D168" s="421"/>
      <c r="E168" s="11">
        <f>ECSF!E14</f>
        <v>2350254.9700000007</v>
      </c>
    </row>
    <row r="169" spans="2:5" ht="15" customHeight="1">
      <c r="B169" s="422"/>
      <c r="C169" s="421" t="s">
        <v>8</v>
      </c>
      <c r="D169" s="421"/>
      <c r="E169" s="11">
        <f>ECSF!E16</f>
        <v>1866840.0300000003</v>
      </c>
    </row>
    <row r="170" spans="2:5" ht="15" customHeight="1">
      <c r="B170" s="422"/>
      <c r="C170" s="418" t="s">
        <v>10</v>
      </c>
      <c r="D170" s="418"/>
      <c r="E170" s="12">
        <f>ECSF!E18</f>
        <v>206502.97999999998</v>
      </c>
    </row>
    <row r="171" spans="2:5" ht="15" customHeight="1">
      <c r="B171" s="422"/>
      <c r="C171" s="418" t="s">
        <v>12</v>
      </c>
      <c r="D171" s="418"/>
      <c r="E171" s="12">
        <f>ECSF!E19</f>
        <v>1660337.0500000003</v>
      </c>
    </row>
    <row r="172" spans="2:5">
      <c r="B172" s="422"/>
      <c r="C172" s="418" t="s">
        <v>14</v>
      </c>
      <c r="D172" s="418"/>
      <c r="E172" s="12">
        <f>ECSF!E20</f>
        <v>0</v>
      </c>
    </row>
    <row r="173" spans="2:5">
      <c r="B173" s="422"/>
      <c r="C173" s="418" t="s">
        <v>16</v>
      </c>
      <c r="D173" s="418"/>
      <c r="E173" s="12">
        <f>ECSF!E21</f>
        <v>0</v>
      </c>
    </row>
    <row r="174" spans="2:5" ht="15" customHeight="1">
      <c r="B174" s="422"/>
      <c r="C174" s="418" t="s">
        <v>18</v>
      </c>
      <c r="D174" s="418"/>
      <c r="E174" s="12">
        <f>ECSF!E22</f>
        <v>0</v>
      </c>
    </row>
    <row r="175" spans="2:5" ht="15" customHeight="1">
      <c r="B175" s="422"/>
      <c r="C175" s="418" t="s">
        <v>20</v>
      </c>
      <c r="D175" s="418"/>
      <c r="E175" s="12">
        <f>ECSF!E23</f>
        <v>0</v>
      </c>
    </row>
    <row r="176" spans="2:5">
      <c r="B176" s="422"/>
      <c r="C176" s="418" t="s">
        <v>22</v>
      </c>
      <c r="D176" s="418"/>
      <c r="E176" s="12">
        <f>ECSF!E24</f>
        <v>0</v>
      </c>
    </row>
    <row r="177" spans="2:5" ht="15" customHeight="1">
      <c r="B177" s="422"/>
      <c r="C177" s="421" t="s">
        <v>27</v>
      </c>
      <c r="D177" s="421"/>
      <c r="E177" s="11">
        <f>ECSF!E26</f>
        <v>483414.94000000041</v>
      </c>
    </row>
    <row r="178" spans="2:5">
      <c r="B178" s="422"/>
      <c r="C178" s="418" t="s">
        <v>29</v>
      </c>
      <c r="D178" s="418"/>
      <c r="E178" s="12">
        <f>ECSF!E28</f>
        <v>0</v>
      </c>
    </row>
    <row r="179" spans="2:5" ht="15" customHeight="1">
      <c r="B179" s="422"/>
      <c r="C179" s="418" t="s">
        <v>31</v>
      </c>
      <c r="D179" s="418"/>
      <c r="E179" s="12">
        <f>ECSF!E29</f>
        <v>5500</v>
      </c>
    </row>
    <row r="180" spans="2:5" ht="15" customHeight="1">
      <c r="B180" s="422"/>
      <c r="C180" s="418" t="s">
        <v>33</v>
      </c>
      <c r="D180" s="418"/>
      <c r="E180" s="12">
        <f>ECSF!E30</f>
        <v>0</v>
      </c>
    </row>
    <row r="181" spans="2:5" ht="15" customHeight="1">
      <c r="B181" s="422"/>
      <c r="C181" s="418" t="s">
        <v>35</v>
      </c>
      <c r="D181" s="418"/>
      <c r="E181" s="12">
        <f>ECSF!E31</f>
        <v>477914.94000000041</v>
      </c>
    </row>
    <row r="182" spans="2:5" ht="15" customHeight="1">
      <c r="B182" s="422"/>
      <c r="C182" s="418" t="s">
        <v>37</v>
      </c>
      <c r="D182" s="418"/>
      <c r="E182" s="12">
        <f>ECSF!E32</f>
        <v>0</v>
      </c>
    </row>
    <row r="183" spans="2:5" ht="15" customHeight="1">
      <c r="B183" s="422"/>
      <c r="C183" s="418" t="s">
        <v>39</v>
      </c>
      <c r="D183" s="418"/>
      <c r="E183" s="12">
        <f>ECSF!E33</f>
        <v>0</v>
      </c>
    </row>
    <row r="184" spans="2:5" ht="15" customHeight="1">
      <c r="B184" s="422"/>
      <c r="C184" s="418" t="s">
        <v>41</v>
      </c>
      <c r="D184" s="418"/>
      <c r="E184" s="12">
        <f>ECSF!E34</f>
        <v>0</v>
      </c>
    </row>
    <row r="185" spans="2:5" ht="15" customHeight="1">
      <c r="B185" s="422"/>
      <c r="C185" s="418" t="s">
        <v>42</v>
      </c>
      <c r="D185" s="418"/>
      <c r="E185" s="12">
        <f>ECSF!E35</f>
        <v>0</v>
      </c>
    </row>
    <row r="186" spans="2:5" ht="15" customHeight="1">
      <c r="B186" s="422"/>
      <c r="C186" s="418" t="s">
        <v>44</v>
      </c>
      <c r="D186" s="418"/>
      <c r="E186" s="12">
        <f>ECSF!E36</f>
        <v>0</v>
      </c>
    </row>
    <row r="187" spans="2:5" ht="15" customHeight="1">
      <c r="B187" s="422"/>
      <c r="C187" s="421" t="s">
        <v>7</v>
      </c>
      <c r="D187" s="421"/>
      <c r="E187" s="11">
        <f>ECSF!J14</f>
        <v>0</v>
      </c>
    </row>
    <row r="188" spans="2:5">
      <c r="B188" s="422"/>
      <c r="C188" s="421" t="s">
        <v>9</v>
      </c>
      <c r="D188" s="421"/>
      <c r="E188" s="11">
        <f>ECSF!J16</f>
        <v>0</v>
      </c>
    </row>
    <row r="189" spans="2:5">
      <c r="B189" s="422"/>
      <c r="C189" s="418" t="s">
        <v>11</v>
      </c>
      <c r="D189" s="418"/>
      <c r="E189" s="12">
        <f>ECSF!J18</f>
        <v>0</v>
      </c>
    </row>
    <row r="190" spans="2:5">
      <c r="B190" s="422"/>
      <c r="C190" s="418" t="s">
        <v>13</v>
      </c>
      <c r="D190" s="418"/>
      <c r="E190" s="12">
        <f>ECSF!J19</f>
        <v>0</v>
      </c>
    </row>
    <row r="191" spans="2:5" ht="15" customHeight="1">
      <c r="B191" s="422"/>
      <c r="C191" s="418" t="s">
        <v>15</v>
      </c>
      <c r="D191" s="418"/>
      <c r="E191" s="12">
        <f>ECSF!J20</f>
        <v>0</v>
      </c>
    </row>
    <row r="192" spans="2:5">
      <c r="B192" s="422"/>
      <c r="C192" s="418" t="s">
        <v>17</v>
      </c>
      <c r="D192" s="418"/>
      <c r="E192" s="12">
        <f>ECSF!J21</f>
        <v>0</v>
      </c>
    </row>
    <row r="193" spans="2:5" ht="15" customHeight="1">
      <c r="B193" s="422"/>
      <c r="C193" s="418" t="s">
        <v>19</v>
      </c>
      <c r="D193" s="418"/>
      <c r="E193" s="12">
        <f>ECSF!J22</f>
        <v>0</v>
      </c>
    </row>
    <row r="194" spans="2:5" ht="15" customHeight="1">
      <c r="B194" s="422"/>
      <c r="C194" s="418" t="s">
        <v>21</v>
      </c>
      <c r="D194" s="418"/>
      <c r="E194" s="12">
        <f>ECSF!J23</f>
        <v>0</v>
      </c>
    </row>
    <row r="195" spans="2:5" ht="15" customHeight="1">
      <c r="B195" s="422"/>
      <c r="C195" s="418" t="s">
        <v>23</v>
      </c>
      <c r="D195" s="418"/>
      <c r="E195" s="12">
        <f>ECSF!J24</f>
        <v>0</v>
      </c>
    </row>
    <row r="196" spans="2:5" ht="15" customHeight="1">
      <c r="B196" s="422"/>
      <c r="C196" s="418" t="s">
        <v>24</v>
      </c>
      <c r="D196" s="418"/>
      <c r="E196" s="12">
        <f>ECSF!J25</f>
        <v>0</v>
      </c>
    </row>
    <row r="197" spans="2:5" ht="15" customHeight="1">
      <c r="B197" s="422"/>
      <c r="C197" s="424" t="s">
        <v>28</v>
      </c>
      <c r="D197" s="424"/>
      <c r="E197" s="11">
        <f>ECSF!J27</f>
        <v>0</v>
      </c>
    </row>
    <row r="198" spans="2:5" ht="15" customHeight="1">
      <c r="B198" s="422"/>
      <c r="C198" s="418" t="s">
        <v>30</v>
      </c>
      <c r="D198" s="418"/>
      <c r="E198" s="12">
        <f>ECSF!J29</f>
        <v>0</v>
      </c>
    </row>
    <row r="199" spans="2:5" ht="15" customHeight="1">
      <c r="B199" s="422"/>
      <c r="C199" s="418" t="s">
        <v>32</v>
      </c>
      <c r="D199" s="418"/>
      <c r="E199" s="12">
        <f>ECSF!J30</f>
        <v>0</v>
      </c>
    </row>
    <row r="200" spans="2:5" ht="15" customHeight="1">
      <c r="B200" s="422"/>
      <c r="C200" s="418" t="s">
        <v>34</v>
      </c>
      <c r="D200" s="418"/>
      <c r="E200" s="12">
        <f>ECSF!J31</f>
        <v>0</v>
      </c>
    </row>
    <row r="201" spans="2:5">
      <c r="B201" s="422"/>
      <c r="C201" s="418" t="s">
        <v>36</v>
      </c>
      <c r="D201" s="418"/>
      <c r="E201" s="12">
        <f>ECSF!J32</f>
        <v>0</v>
      </c>
    </row>
    <row r="202" spans="2:5" ht="15" customHeight="1">
      <c r="B202" s="422"/>
      <c r="C202" s="418" t="s">
        <v>38</v>
      </c>
      <c r="D202" s="418"/>
      <c r="E202" s="12">
        <f>ECSF!J33</f>
        <v>0</v>
      </c>
    </row>
    <row r="203" spans="2:5">
      <c r="B203" s="422"/>
      <c r="C203" s="418" t="s">
        <v>40</v>
      </c>
      <c r="D203" s="418"/>
      <c r="E203" s="12">
        <f>ECSF!J34</f>
        <v>0</v>
      </c>
    </row>
    <row r="204" spans="2:5" ht="15" customHeight="1">
      <c r="B204" s="422"/>
      <c r="C204" s="421" t="s">
        <v>47</v>
      </c>
      <c r="D204" s="421"/>
      <c r="E204" s="11">
        <f>ECSF!J36</f>
        <v>188355.73999999976</v>
      </c>
    </row>
    <row r="205" spans="2:5" ht="15" customHeight="1">
      <c r="B205" s="422"/>
      <c r="C205" s="421" t="s">
        <v>49</v>
      </c>
      <c r="D205" s="421"/>
      <c r="E205" s="11">
        <f>ECSF!J38</f>
        <v>0</v>
      </c>
    </row>
    <row r="206" spans="2:5" ht="15" customHeight="1">
      <c r="B206" s="422"/>
      <c r="C206" s="418" t="s">
        <v>50</v>
      </c>
      <c r="D206" s="418"/>
      <c r="E206" s="12">
        <f>ECSF!J40</f>
        <v>0</v>
      </c>
    </row>
    <row r="207" spans="2:5" ht="15" customHeight="1">
      <c r="B207" s="422"/>
      <c r="C207" s="418" t="s">
        <v>51</v>
      </c>
      <c r="D207" s="418"/>
      <c r="E207" s="12">
        <f>ECSF!J41</f>
        <v>0</v>
      </c>
    </row>
    <row r="208" spans="2:5" ht="15" customHeight="1">
      <c r="B208" s="422"/>
      <c r="C208" s="418" t="s">
        <v>52</v>
      </c>
      <c r="D208" s="418"/>
      <c r="E208" s="12">
        <f>ECSF!J42</f>
        <v>0</v>
      </c>
    </row>
    <row r="209" spans="2:5" ht="15" customHeight="1">
      <c r="B209" s="422"/>
      <c r="C209" s="421" t="s">
        <v>53</v>
      </c>
      <c r="D209" s="421"/>
      <c r="E209" s="11">
        <f>ECSF!J44</f>
        <v>188355.73999999976</v>
      </c>
    </row>
    <row r="210" spans="2:5">
      <c r="B210" s="422"/>
      <c r="C210" s="418" t="s">
        <v>54</v>
      </c>
      <c r="D210" s="418"/>
      <c r="E210" s="12">
        <f>ECSF!J46</f>
        <v>0</v>
      </c>
    </row>
    <row r="211" spans="2:5" ht="15" customHeight="1">
      <c r="B211" s="422"/>
      <c r="C211" s="418" t="s">
        <v>55</v>
      </c>
      <c r="D211" s="418"/>
      <c r="E211" s="12">
        <f>ECSF!J47</f>
        <v>188355.73999999976</v>
      </c>
    </row>
    <row r="212" spans="2:5">
      <c r="B212" s="422"/>
      <c r="C212" s="418" t="s">
        <v>56</v>
      </c>
      <c r="D212" s="418"/>
      <c r="E212" s="12">
        <f>ECSF!J48</f>
        <v>0</v>
      </c>
    </row>
    <row r="213" spans="2:5" ht="15" customHeight="1">
      <c r="B213" s="422"/>
      <c r="C213" s="418" t="s">
        <v>57</v>
      </c>
      <c r="D213" s="418"/>
      <c r="E213" s="12">
        <f>ECSF!J49</f>
        <v>0</v>
      </c>
    </row>
    <row r="214" spans="2:5">
      <c r="B214" s="422"/>
      <c r="C214" s="418" t="s">
        <v>58</v>
      </c>
      <c r="D214" s="418"/>
      <c r="E214" s="12">
        <f>ECSF!J50</f>
        <v>0</v>
      </c>
    </row>
    <row r="215" spans="2:5">
      <c r="B215" s="422"/>
      <c r="C215" s="421" t="s">
        <v>59</v>
      </c>
      <c r="D215" s="421"/>
      <c r="E215" s="11">
        <f>ECSF!J52</f>
        <v>0</v>
      </c>
    </row>
    <row r="216" spans="2:5">
      <c r="B216" s="422"/>
      <c r="C216" s="418" t="s">
        <v>60</v>
      </c>
      <c r="D216" s="418"/>
      <c r="E216" s="12">
        <f>ECSF!J54</f>
        <v>0</v>
      </c>
    </row>
    <row r="217" spans="2:5" ht="15.75" thickBot="1">
      <c r="B217" s="423"/>
      <c r="C217" s="418" t="s">
        <v>61</v>
      </c>
      <c r="D217" s="418"/>
      <c r="E217" s="12">
        <f>ECSF!J55</f>
        <v>0</v>
      </c>
    </row>
    <row r="218" spans="2:5">
      <c r="C218" s="426" t="s">
        <v>75</v>
      </c>
      <c r="D218" s="5" t="s">
        <v>64</v>
      </c>
      <c r="E218" s="15" t="str">
        <f>ECSF!C62</f>
        <v>Lic. Ana Virinia Pérez Güemes y Ocampo</v>
      </c>
    </row>
    <row r="219" spans="2:5">
      <c r="C219" s="427"/>
      <c r="D219" s="5" t="s">
        <v>65</v>
      </c>
      <c r="E219" s="15" t="str">
        <f>ECSF!C63</f>
        <v>Magistrada Titular</v>
      </c>
    </row>
    <row r="220" spans="2:5">
      <c r="C220" s="427" t="s">
        <v>74</v>
      </c>
      <c r="D220" s="5" t="s">
        <v>64</v>
      </c>
      <c r="E220" s="15" t="str">
        <f>ECSF!G62</f>
        <v>C.P. Guillermo Mendizábal Guerra</v>
      </c>
    </row>
    <row r="221" spans="2:5">
      <c r="C221" s="427"/>
      <c r="D221" s="5" t="s">
        <v>65</v>
      </c>
      <c r="E221" s="15" t="str">
        <f>ECSF!G63</f>
        <v>Director General de Administración y Finanzas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C1" zoomScaleNormal="100" workbookViewId="0">
      <selection activeCell="K18" sqref="K18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2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28"/>
      <c r="D1" s="428"/>
      <c r="E1" s="428"/>
      <c r="F1" s="429"/>
      <c r="G1" s="429"/>
      <c r="H1" s="429"/>
      <c r="I1" s="160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06" t="s">
        <v>193</v>
      </c>
      <c r="D3" s="406"/>
      <c r="E3" s="406"/>
      <c r="F3" s="406"/>
      <c r="G3" s="406"/>
      <c r="H3" s="91"/>
      <c r="I3" s="91"/>
      <c r="J3" s="20"/>
      <c r="K3" s="20"/>
    </row>
    <row r="4" spans="1:13" s="19" customFormat="1" ht="14.1" customHeight="1">
      <c r="B4" s="91"/>
      <c r="C4" s="406" t="s">
        <v>146</v>
      </c>
      <c r="D4" s="406"/>
      <c r="E4" s="406"/>
      <c r="F4" s="406"/>
      <c r="G4" s="406"/>
      <c r="H4" s="91"/>
      <c r="I4" s="91"/>
      <c r="J4" s="20"/>
      <c r="K4" s="20"/>
    </row>
    <row r="5" spans="1:13" s="19" customFormat="1" ht="14.1" customHeight="1">
      <c r="B5" s="91"/>
      <c r="C5" s="406" t="s">
        <v>215</v>
      </c>
      <c r="D5" s="406"/>
      <c r="E5" s="406"/>
      <c r="F5" s="406"/>
      <c r="G5" s="406"/>
      <c r="H5" s="91"/>
      <c r="I5" s="91"/>
      <c r="J5" s="20"/>
      <c r="K5" s="20"/>
    </row>
    <row r="6" spans="1:13" s="19" customFormat="1" ht="14.1" customHeight="1">
      <c r="B6" s="91"/>
      <c r="C6" s="406" t="s">
        <v>1</v>
      </c>
      <c r="D6" s="406"/>
      <c r="E6" s="406"/>
      <c r="F6" s="406"/>
      <c r="G6" s="406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394" t="s">
        <v>409</v>
      </c>
      <c r="D7" s="394"/>
      <c r="E7" s="394"/>
      <c r="F7" s="394"/>
      <c r="G7" s="394"/>
      <c r="H7" s="138"/>
      <c r="I7" s="161"/>
      <c r="J7" s="161"/>
      <c r="K7" s="161"/>
      <c r="L7" s="161"/>
      <c r="M7" s="161"/>
    </row>
    <row r="8" spans="1:13" s="19" customFormat="1" ht="6.75" customHeight="1">
      <c r="A8" s="407"/>
      <c r="B8" s="407"/>
      <c r="C8" s="407"/>
      <c r="D8" s="407"/>
      <c r="E8" s="407"/>
      <c r="F8" s="407"/>
      <c r="G8" s="407"/>
      <c r="H8" s="407"/>
      <c r="I8" s="407"/>
    </row>
    <row r="9" spans="1:13" s="19" customFormat="1" ht="3" customHeight="1">
      <c r="A9" s="407"/>
      <c r="B9" s="407"/>
      <c r="C9" s="407"/>
      <c r="D9" s="407"/>
      <c r="E9" s="407"/>
      <c r="F9" s="407"/>
      <c r="G9" s="407"/>
      <c r="H9" s="407"/>
      <c r="I9" s="407"/>
    </row>
    <row r="10" spans="1:13" s="166" customFormat="1" ht="25.5">
      <c r="A10" s="162"/>
      <c r="B10" s="431" t="s">
        <v>76</v>
      </c>
      <c r="C10" s="431"/>
      <c r="D10" s="163" t="s">
        <v>147</v>
      </c>
      <c r="E10" s="163" t="s">
        <v>148</v>
      </c>
      <c r="F10" s="164" t="s">
        <v>149</v>
      </c>
      <c r="G10" s="164" t="s">
        <v>150</v>
      </c>
      <c r="H10" s="164" t="s">
        <v>151</v>
      </c>
      <c r="I10" s="165"/>
    </row>
    <row r="11" spans="1:13" s="166" customFormat="1" ht="12.75">
      <c r="A11" s="167"/>
      <c r="B11" s="432"/>
      <c r="C11" s="432"/>
      <c r="D11" s="168">
        <v>1</v>
      </c>
      <c r="E11" s="168">
        <v>2</v>
      </c>
      <c r="F11" s="169">
        <v>3</v>
      </c>
      <c r="G11" s="169" t="s">
        <v>152</v>
      </c>
      <c r="H11" s="169" t="s">
        <v>153</v>
      </c>
      <c r="I11" s="170"/>
    </row>
    <row r="12" spans="1:13" s="19" customFormat="1" ht="3" customHeight="1">
      <c r="A12" s="433"/>
      <c r="B12" s="407"/>
      <c r="C12" s="407"/>
      <c r="D12" s="407"/>
      <c r="E12" s="407"/>
      <c r="F12" s="407"/>
      <c r="G12" s="407"/>
      <c r="H12" s="407"/>
      <c r="I12" s="434"/>
    </row>
    <row r="13" spans="1:13" s="19" customFormat="1" ht="3" customHeight="1">
      <c r="A13" s="435"/>
      <c r="B13" s="436"/>
      <c r="C13" s="436"/>
      <c r="D13" s="436"/>
      <c r="E13" s="436"/>
      <c r="F13" s="436"/>
      <c r="G13" s="436"/>
      <c r="H13" s="436"/>
      <c r="I13" s="437"/>
      <c r="J13" s="20"/>
      <c r="K13" s="20"/>
    </row>
    <row r="14" spans="1:13" s="19" customFormat="1" ht="12.75">
      <c r="A14" s="78"/>
      <c r="B14" s="438" t="s">
        <v>6</v>
      </c>
      <c r="C14" s="438"/>
      <c r="D14" s="171">
        <f>+D16+D26</f>
        <v>10084168.92</v>
      </c>
      <c r="E14" s="171">
        <f>+E16+E26</f>
        <v>105000426.62</v>
      </c>
      <c r="F14" s="171">
        <f>+F16+F26</f>
        <v>102650171.65000001</v>
      </c>
      <c r="G14" s="171">
        <f t="shared" ref="G14:H14" si="0">+G16+G26</f>
        <v>12434423.890000002</v>
      </c>
      <c r="H14" s="171">
        <f t="shared" si="0"/>
        <v>2350254.9700000025</v>
      </c>
      <c r="I14" s="172"/>
      <c r="J14" s="20"/>
      <c r="K14" s="20"/>
    </row>
    <row r="15" spans="1:13" s="19" customFormat="1" ht="5.0999999999999996" customHeight="1">
      <c r="A15" s="78"/>
      <c r="B15" s="173"/>
      <c r="C15" s="173"/>
      <c r="D15" s="171"/>
      <c r="E15" s="171"/>
      <c r="F15" s="171"/>
      <c r="G15" s="171"/>
      <c r="H15" s="171"/>
      <c r="I15" s="172"/>
      <c r="J15" s="20"/>
      <c r="K15" s="20"/>
    </row>
    <row r="16" spans="1:13" s="19" customFormat="1" ht="21">
      <c r="A16" s="174"/>
      <c r="B16" s="397" t="s">
        <v>8</v>
      </c>
      <c r="C16" s="397"/>
      <c r="D16" s="175">
        <f>SUM(D18:D24)</f>
        <v>3877768.8899999997</v>
      </c>
      <c r="E16" s="175">
        <f>SUM(E18:E24)</f>
        <v>104517011.68000001</v>
      </c>
      <c r="F16" s="175">
        <f>SUM(F18:F24)</f>
        <v>102650171.65000001</v>
      </c>
      <c r="G16" s="175">
        <f>D16+E16-F16</f>
        <v>5744608.9200000018</v>
      </c>
      <c r="H16" s="175">
        <f>G16-D16</f>
        <v>1866840.0300000021</v>
      </c>
      <c r="I16" s="176"/>
      <c r="J16" s="20"/>
      <c r="K16" s="260"/>
    </row>
    <row r="17" spans="1:14" s="19" customFormat="1" ht="5.0999999999999996" customHeight="1">
      <c r="A17" s="35"/>
      <c r="B17" s="38"/>
      <c r="C17" s="38"/>
      <c r="D17" s="177"/>
      <c r="E17" s="177"/>
      <c r="F17" s="177"/>
      <c r="G17" s="177"/>
      <c r="H17" s="177"/>
      <c r="I17" s="123"/>
      <c r="J17" s="20"/>
      <c r="K17" s="260"/>
    </row>
    <row r="18" spans="1:14" s="19" customFormat="1" ht="19.5" customHeight="1">
      <c r="A18" s="35"/>
      <c r="B18" s="430" t="s">
        <v>10</v>
      </c>
      <c r="C18" s="430"/>
      <c r="D18" s="124">
        <f>+ESF!E18</f>
        <v>1524049.49</v>
      </c>
      <c r="E18" s="124">
        <v>100131203.01000001</v>
      </c>
      <c r="F18" s="124">
        <v>99924700.030000001</v>
      </c>
      <c r="G18" s="77">
        <f>D18+E18-F18</f>
        <v>1730552.4699999988</v>
      </c>
      <c r="H18" s="77">
        <f>G18-D18</f>
        <v>206502.97999999882</v>
      </c>
      <c r="I18" s="123"/>
      <c r="J18" s="20"/>
      <c r="K18" s="260" t="str">
        <f>IF(G18=ESF!D18," ","Error")</f>
        <v xml:space="preserve"> </v>
      </c>
    </row>
    <row r="19" spans="1:14" s="19" customFormat="1" ht="19.5" customHeight="1">
      <c r="A19" s="35"/>
      <c r="B19" s="430" t="s">
        <v>12</v>
      </c>
      <c r="C19" s="430"/>
      <c r="D19" s="124">
        <f>+ESF!E19</f>
        <v>1298719.3999999999</v>
      </c>
      <c r="E19" s="124">
        <v>4359488.67</v>
      </c>
      <c r="F19" s="124">
        <v>2699151.62</v>
      </c>
      <c r="G19" s="77">
        <f t="shared" ref="G19:G24" si="1">D19+E19-F19</f>
        <v>2959056.45</v>
      </c>
      <c r="H19" s="77">
        <f t="shared" ref="H19:H24" si="2">G19-D19</f>
        <v>1660337.0500000003</v>
      </c>
      <c r="I19" s="123"/>
      <c r="J19" s="20"/>
      <c r="K19" s="260" t="str">
        <f>IF(G19=ESF!D19," ","Error")</f>
        <v xml:space="preserve"> </v>
      </c>
    </row>
    <row r="20" spans="1:14" s="19" customFormat="1" ht="19.5" customHeight="1">
      <c r="A20" s="35"/>
      <c r="B20" s="430" t="s">
        <v>14</v>
      </c>
      <c r="C20" s="430"/>
      <c r="D20" s="124">
        <f>+ESF!E20</f>
        <v>1055000</v>
      </c>
      <c r="E20" s="124">
        <v>26320</v>
      </c>
      <c r="F20" s="124">
        <v>26320</v>
      </c>
      <c r="G20" s="77">
        <f t="shared" si="1"/>
        <v>1055000</v>
      </c>
      <c r="H20" s="77">
        <f t="shared" si="2"/>
        <v>0</v>
      </c>
      <c r="I20" s="123"/>
      <c r="J20" s="20"/>
      <c r="K20" s="260" t="str">
        <f>IF(G20=ESF!D20," ","Error")</f>
        <v xml:space="preserve"> </v>
      </c>
    </row>
    <row r="21" spans="1:14" s="19" customFormat="1" ht="19.5" customHeight="1">
      <c r="A21" s="35"/>
      <c r="B21" s="430" t="s">
        <v>16</v>
      </c>
      <c r="C21" s="430"/>
      <c r="D21" s="124">
        <f>+ESF!E21</f>
        <v>0</v>
      </c>
      <c r="E21" s="124">
        <v>0</v>
      </c>
      <c r="F21" s="124">
        <v>0</v>
      </c>
      <c r="G21" s="77">
        <f t="shared" si="1"/>
        <v>0</v>
      </c>
      <c r="H21" s="77">
        <f t="shared" si="2"/>
        <v>0</v>
      </c>
      <c r="I21" s="123"/>
      <c r="J21" s="20"/>
      <c r="K21" s="260" t="str">
        <f>IF(G21=ESF!D21," ","Error")</f>
        <v xml:space="preserve"> </v>
      </c>
      <c r="N21" s="19" t="s">
        <v>134</v>
      </c>
    </row>
    <row r="22" spans="1:14" s="19" customFormat="1" ht="19.5" customHeight="1">
      <c r="A22" s="35"/>
      <c r="B22" s="430" t="s">
        <v>18</v>
      </c>
      <c r="C22" s="430"/>
      <c r="D22" s="124">
        <f>+ESF!E22</f>
        <v>0</v>
      </c>
      <c r="E22" s="124">
        <v>0</v>
      </c>
      <c r="F22" s="124">
        <v>0</v>
      </c>
      <c r="G22" s="77">
        <f t="shared" si="1"/>
        <v>0</v>
      </c>
      <c r="H22" s="77">
        <f t="shared" si="2"/>
        <v>0</v>
      </c>
      <c r="I22" s="123"/>
      <c r="J22" s="20"/>
      <c r="K22" s="260" t="str">
        <f>IF(G22=ESF!D22," ","Error")</f>
        <v xml:space="preserve"> </v>
      </c>
    </row>
    <row r="23" spans="1:14" s="19" customFormat="1" ht="19.5" customHeight="1">
      <c r="A23" s="35"/>
      <c r="B23" s="430" t="s">
        <v>20</v>
      </c>
      <c r="C23" s="430"/>
      <c r="D23" s="124">
        <f>+ESF!E23</f>
        <v>0</v>
      </c>
      <c r="E23" s="124">
        <v>0</v>
      </c>
      <c r="F23" s="124">
        <v>0</v>
      </c>
      <c r="G23" s="77">
        <f t="shared" si="1"/>
        <v>0</v>
      </c>
      <c r="H23" s="77">
        <f t="shared" si="2"/>
        <v>0</v>
      </c>
      <c r="I23" s="123"/>
      <c r="J23" s="20"/>
      <c r="K23" s="260" t="str">
        <f>IF(G23=ESF!D23," ","Error")</f>
        <v xml:space="preserve"> </v>
      </c>
      <c r="L23" s="19" t="s">
        <v>134</v>
      </c>
    </row>
    <row r="24" spans="1:14" ht="19.5" customHeight="1">
      <c r="A24" s="35"/>
      <c r="B24" s="430" t="s">
        <v>22</v>
      </c>
      <c r="C24" s="430"/>
      <c r="D24" s="124">
        <f>+ESF!E24</f>
        <v>0</v>
      </c>
      <c r="E24" s="124">
        <v>0</v>
      </c>
      <c r="F24" s="124">
        <v>0</v>
      </c>
      <c r="G24" s="77">
        <f t="shared" si="1"/>
        <v>0</v>
      </c>
      <c r="H24" s="77">
        <f t="shared" si="2"/>
        <v>0</v>
      </c>
      <c r="I24" s="123"/>
      <c r="K24" s="260" t="str">
        <f>IF(G24=ESF!D24," ","Error")</f>
        <v xml:space="preserve"> </v>
      </c>
    </row>
    <row r="25" spans="1:14" ht="21">
      <c r="A25" s="35"/>
      <c r="B25" s="178"/>
      <c r="C25" s="178"/>
      <c r="D25" s="179"/>
      <c r="E25" s="179"/>
      <c r="F25" s="179"/>
      <c r="G25" s="179"/>
      <c r="H25" s="179"/>
      <c r="I25" s="123"/>
      <c r="K25" s="260"/>
    </row>
    <row r="26" spans="1:14" ht="21">
      <c r="A26" s="174"/>
      <c r="B26" s="397" t="s">
        <v>27</v>
      </c>
      <c r="C26" s="397"/>
      <c r="D26" s="175">
        <f>SUM(D28:D36)</f>
        <v>6206400.0300000003</v>
      </c>
      <c r="E26" s="175">
        <f>SUM(E28:E36)</f>
        <v>483414.94</v>
      </c>
      <c r="F26" s="175">
        <f>SUM(F28:F36)</f>
        <v>0</v>
      </c>
      <c r="G26" s="175">
        <f>D26+E26-F26</f>
        <v>6689814.9700000007</v>
      </c>
      <c r="H26" s="175">
        <f>G26-D26</f>
        <v>483414.94000000041</v>
      </c>
      <c r="I26" s="176"/>
      <c r="K26" s="260"/>
    </row>
    <row r="27" spans="1:14" ht="5.0999999999999996" customHeight="1">
      <c r="A27" s="35"/>
      <c r="B27" s="38"/>
      <c r="C27" s="178"/>
      <c r="D27" s="177"/>
      <c r="E27" s="177"/>
      <c r="F27" s="177"/>
      <c r="G27" s="177"/>
      <c r="H27" s="177"/>
      <c r="I27" s="123"/>
      <c r="K27" s="260"/>
    </row>
    <row r="28" spans="1:14" ht="19.5" customHeight="1">
      <c r="A28" s="35"/>
      <c r="B28" s="430" t="s">
        <v>29</v>
      </c>
      <c r="C28" s="430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60" t="str">
        <f>IF(G28=ESF!D31," ","error")</f>
        <v xml:space="preserve"> </v>
      </c>
    </row>
    <row r="29" spans="1:14" ht="19.5" customHeight="1">
      <c r="A29" s="35"/>
      <c r="B29" s="430" t="s">
        <v>31</v>
      </c>
      <c r="C29" s="430"/>
      <c r="D29" s="124">
        <f>+ESF!E32</f>
        <v>56000</v>
      </c>
      <c r="E29" s="124">
        <v>5500</v>
      </c>
      <c r="F29" s="124">
        <v>0</v>
      </c>
      <c r="G29" s="77">
        <f t="shared" ref="G29:G36" si="3">D29+E29-F29</f>
        <v>61500</v>
      </c>
      <c r="H29" s="77">
        <f t="shared" ref="H29:H36" si="4">G29-D29</f>
        <v>5500</v>
      </c>
      <c r="I29" s="123"/>
      <c r="K29" s="260" t="str">
        <f>IF(G29=ESF!D32," ","error")</f>
        <v xml:space="preserve"> </v>
      </c>
    </row>
    <row r="30" spans="1:14" ht="19.5" customHeight="1">
      <c r="A30" s="35"/>
      <c r="B30" s="430" t="s">
        <v>33</v>
      </c>
      <c r="C30" s="430"/>
      <c r="D30" s="124">
        <f>+ESF!E33</f>
        <v>2583020</v>
      </c>
      <c r="E30" s="124">
        <v>0</v>
      </c>
      <c r="F30" s="124">
        <v>0</v>
      </c>
      <c r="G30" s="77">
        <f t="shared" si="3"/>
        <v>2583020</v>
      </c>
      <c r="H30" s="77">
        <f t="shared" si="4"/>
        <v>0</v>
      </c>
      <c r="I30" s="123"/>
      <c r="K30" s="260" t="str">
        <f>IF(G30=ESF!D33," ","error")</f>
        <v xml:space="preserve"> </v>
      </c>
    </row>
    <row r="31" spans="1:14" ht="19.5" customHeight="1">
      <c r="A31" s="35"/>
      <c r="B31" s="430" t="s">
        <v>154</v>
      </c>
      <c r="C31" s="430"/>
      <c r="D31" s="124">
        <f>+ESF!E34</f>
        <v>3545562.8</v>
      </c>
      <c r="E31" s="124">
        <v>477914.94</v>
      </c>
      <c r="F31" s="124">
        <v>0</v>
      </c>
      <c r="G31" s="77">
        <f t="shared" si="3"/>
        <v>4023477.7399999998</v>
      </c>
      <c r="H31" s="77">
        <f t="shared" si="4"/>
        <v>477914.93999999994</v>
      </c>
      <c r="I31" s="123"/>
      <c r="K31" s="260" t="str">
        <f>IF(G31=ESF!D34," ","error")</f>
        <v xml:space="preserve"> </v>
      </c>
    </row>
    <row r="32" spans="1:14" ht="19.5" customHeight="1">
      <c r="A32" s="35"/>
      <c r="B32" s="430" t="s">
        <v>37</v>
      </c>
      <c r="C32" s="430"/>
      <c r="D32" s="124">
        <f>+ESF!E35</f>
        <v>21817.23</v>
      </c>
      <c r="E32" s="124">
        <v>0</v>
      </c>
      <c r="F32" s="124">
        <v>0</v>
      </c>
      <c r="G32" s="77">
        <f t="shared" si="3"/>
        <v>21817.23</v>
      </c>
      <c r="H32" s="77">
        <f t="shared" si="4"/>
        <v>0</v>
      </c>
      <c r="I32" s="123"/>
      <c r="K32" s="260" t="str">
        <f>IF(G32=ESF!D35," ","error")</f>
        <v xml:space="preserve"> </v>
      </c>
    </row>
    <row r="33" spans="1:17" ht="19.5" customHeight="1">
      <c r="A33" s="35"/>
      <c r="B33" s="430" t="s">
        <v>39</v>
      </c>
      <c r="C33" s="430"/>
      <c r="D33" s="124">
        <f>+ESF!E36</f>
        <v>0</v>
      </c>
      <c r="E33" s="124">
        <v>0</v>
      </c>
      <c r="F33" s="124">
        <v>0</v>
      </c>
      <c r="G33" s="77">
        <f t="shared" si="3"/>
        <v>0</v>
      </c>
      <c r="H33" s="77">
        <f t="shared" si="4"/>
        <v>0</v>
      </c>
      <c r="I33" s="123"/>
      <c r="K33" s="260" t="str">
        <f>IF(G33=ESF!D36," ","error")</f>
        <v xml:space="preserve"> </v>
      </c>
    </row>
    <row r="34" spans="1:17" ht="19.5" customHeight="1">
      <c r="A34" s="35"/>
      <c r="B34" s="430" t="s">
        <v>41</v>
      </c>
      <c r="C34" s="430"/>
      <c r="D34" s="124">
        <f>+ESF!E37</f>
        <v>0</v>
      </c>
      <c r="E34" s="124">
        <v>0</v>
      </c>
      <c r="F34" s="124">
        <v>0</v>
      </c>
      <c r="G34" s="77">
        <f t="shared" si="3"/>
        <v>0</v>
      </c>
      <c r="H34" s="77">
        <f t="shared" si="4"/>
        <v>0</v>
      </c>
      <c r="I34" s="123"/>
      <c r="K34" s="260" t="str">
        <f>IF(G34=ESF!D37," ","error")</f>
        <v xml:space="preserve"> </v>
      </c>
    </row>
    <row r="35" spans="1:17" ht="19.5" customHeight="1">
      <c r="A35" s="35"/>
      <c r="B35" s="430" t="s">
        <v>42</v>
      </c>
      <c r="C35" s="430"/>
      <c r="D35" s="124">
        <f>+ESF!E38</f>
        <v>0</v>
      </c>
      <c r="E35" s="124">
        <v>0</v>
      </c>
      <c r="F35" s="124">
        <v>0</v>
      </c>
      <c r="G35" s="77">
        <f t="shared" si="3"/>
        <v>0</v>
      </c>
      <c r="H35" s="77">
        <f t="shared" si="4"/>
        <v>0</v>
      </c>
      <c r="I35" s="123"/>
      <c r="K35" s="260" t="str">
        <f>IF(G35=ESF!D38," ","error")</f>
        <v xml:space="preserve"> </v>
      </c>
    </row>
    <row r="36" spans="1:17" ht="19.5" customHeight="1">
      <c r="A36" s="35"/>
      <c r="B36" s="430" t="s">
        <v>44</v>
      </c>
      <c r="C36" s="430"/>
      <c r="D36" s="124">
        <f>+ESF!E39</f>
        <v>0</v>
      </c>
      <c r="E36" s="124">
        <v>0</v>
      </c>
      <c r="F36" s="124">
        <v>0</v>
      </c>
      <c r="G36" s="77">
        <f t="shared" si="3"/>
        <v>0</v>
      </c>
      <c r="H36" s="77">
        <f t="shared" si="4"/>
        <v>0</v>
      </c>
      <c r="I36" s="123"/>
      <c r="K36" s="260" t="str">
        <f>IF(G36=ESF!D39," ","error")</f>
        <v xml:space="preserve"> </v>
      </c>
    </row>
    <row r="37" spans="1:17" ht="21">
      <c r="A37" s="35"/>
      <c r="B37" s="178"/>
      <c r="C37" s="178"/>
      <c r="D37" s="179"/>
      <c r="E37" s="177"/>
      <c r="F37" s="177"/>
      <c r="G37" s="177"/>
      <c r="H37" s="177"/>
      <c r="I37" s="123"/>
      <c r="K37" s="260"/>
    </row>
    <row r="38" spans="1:17" ht="6" customHeight="1">
      <c r="A38" s="439"/>
      <c r="B38" s="440"/>
      <c r="C38" s="440"/>
      <c r="D38" s="440"/>
      <c r="E38" s="440"/>
      <c r="F38" s="440"/>
      <c r="G38" s="440"/>
      <c r="H38" s="440"/>
      <c r="I38" s="441"/>
    </row>
    <row r="39" spans="1:17" ht="6" customHeight="1">
      <c r="A39" s="122"/>
      <c r="B39" s="180"/>
      <c r="C39" s="181"/>
      <c r="E39" s="122"/>
      <c r="F39" s="122"/>
      <c r="G39" s="122"/>
      <c r="H39" s="122"/>
      <c r="I39" s="122"/>
    </row>
    <row r="40" spans="1:17" ht="15" customHeight="1">
      <c r="A40" s="19"/>
      <c r="B40" s="395" t="s">
        <v>78</v>
      </c>
      <c r="C40" s="395"/>
      <c r="D40" s="395"/>
      <c r="E40" s="395"/>
      <c r="F40" s="395"/>
      <c r="G40" s="395"/>
      <c r="H40" s="395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42"/>
      <c r="C42" s="442"/>
      <c r="D42" s="59"/>
      <c r="E42" s="443"/>
      <c r="F42" s="443"/>
      <c r="G42" s="443"/>
      <c r="H42" s="443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05" t="s">
        <v>410</v>
      </c>
      <c r="C43" s="405"/>
      <c r="D43" s="21"/>
      <c r="E43" s="405" t="s">
        <v>414</v>
      </c>
      <c r="F43" s="405"/>
      <c r="G43" s="405"/>
      <c r="H43" s="405"/>
      <c r="I43" s="43"/>
      <c r="J43" s="19"/>
      <c r="P43" s="19"/>
      <c r="Q43" s="19"/>
    </row>
    <row r="44" spans="1:17" ht="14.1" customHeight="1">
      <c r="A44" s="19"/>
      <c r="B44" s="400" t="s">
        <v>411</v>
      </c>
      <c r="C44" s="400"/>
      <c r="D44" s="75"/>
      <c r="E44" s="400" t="s">
        <v>413</v>
      </c>
      <c r="F44" s="400"/>
      <c r="G44" s="400"/>
      <c r="H44" s="400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40" zoomScaleNormal="100" workbookViewId="0">
      <selection activeCell="H50" sqref="H50"/>
    </sheetView>
  </sheetViews>
  <sheetFormatPr baseColWidth="10" defaultRowHeight="12"/>
  <cols>
    <col min="1" max="1" width="4.85546875" style="185" customWidth="1"/>
    <col min="2" max="2" width="14.5703125" style="185" customWidth="1"/>
    <col min="3" max="3" width="18.85546875" style="185" customWidth="1"/>
    <col min="4" max="4" width="21.85546875" style="185" customWidth="1"/>
    <col min="5" max="5" width="3.42578125" style="185" customWidth="1"/>
    <col min="6" max="6" width="22.28515625" style="185" customWidth="1"/>
    <col min="7" max="7" width="29.7109375" style="185" customWidth="1"/>
    <col min="8" max="8" width="20.7109375" style="185" customWidth="1"/>
    <col min="9" max="9" width="20.85546875" style="185" customWidth="1"/>
    <col min="10" max="10" width="3.7109375" style="185" customWidth="1"/>
    <col min="11" max="16384" width="11.42578125" style="187"/>
  </cols>
  <sheetData>
    <row r="1" spans="1:17" s="186" customFormat="1" ht="6" customHeight="1">
      <c r="A1" s="89"/>
      <c r="B1" s="183"/>
      <c r="C1" s="86"/>
      <c r="D1" s="184"/>
      <c r="E1" s="184"/>
      <c r="F1" s="184"/>
      <c r="G1" s="184"/>
      <c r="H1" s="184"/>
      <c r="I1" s="184"/>
      <c r="J1" s="184"/>
      <c r="K1" s="185"/>
      <c r="P1" s="187"/>
      <c r="Q1" s="187"/>
    </row>
    <row r="2" spans="1:17" ht="6" customHeight="1">
      <c r="A2" s="187"/>
      <c r="B2" s="188"/>
      <c r="C2" s="187"/>
      <c r="D2" s="187"/>
      <c r="E2" s="187"/>
      <c r="F2" s="187"/>
      <c r="G2" s="187"/>
      <c r="H2" s="187"/>
      <c r="I2" s="187"/>
      <c r="J2" s="187"/>
    </row>
    <row r="3" spans="1:17" ht="6" customHeight="1"/>
    <row r="4" spans="1:17" ht="14.1" customHeight="1">
      <c r="B4" s="189"/>
      <c r="C4" s="446" t="s">
        <v>193</v>
      </c>
      <c r="D4" s="446"/>
      <c r="E4" s="446"/>
      <c r="F4" s="446"/>
      <c r="G4" s="446"/>
      <c r="H4" s="446"/>
      <c r="I4" s="189"/>
      <c r="J4" s="189"/>
    </row>
    <row r="5" spans="1:17" ht="14.1" customHeight="1">
      <c r="B5" s="189"/>
      <c r="C5" s="446" t="s">
        <v>155</v>
      </c>
      <c r="D5" s="446"/>
      <c r="E5" s="446"/>
      <c r="F5" s="446"/>
      <c r="G5" s="446"/>
      <c r="H5" s="446"/>
      <c r="I5" s="189"/>
      <c r="J5" s="189"/>
    </row>
    <row r="6" spans="1:17" ht="14.1" customHeight="1">
      <c r="B6" s="189"/>
      <c r="C6" s="446" t="s">
        <v>215</v>
      </c>
      <c r="D6" s="446"/>
      <c r="E6" s="446"/>
      <c r="F6" s="446"/>
      <c r="G6" s="446"/>
      <c r="H6" s="446"/>
      <c r="I6" s="189"/>
      <c r="J6" s="189"/>
    </row>
    <row r="7" spans="1:17" ht="14.1" customHeight="1">
      <c r="B7" s="189"/>
      <c r="C7" s="446" t="s">
        <v>1</v>
      </c>
      <c r="D7" s="446"/>
      <c r="E7" s="446"/>
      <c r="F7" s="446"/>
      <c r="G7" s="446"/>
      <c r="H7" s="446"/>
      <c r="I7" s="189"/>
      <c r="J7" s="189"/>
    </row>
    <row r="8" spans="1:17" ht="6" customHeight="1">
      <c r="A8" s="190"/>
      <c r="B8" s="447"/>
      <c r="C8" s="447"/>
      <c r="D8" s="448"/>
      <c r="E8" s="448"/>
      <c r="F8" s="448"/>
      <c r="G8" s="448"/>
      <c r="H8" s="448"/>
      <c r="I8" s="448"/>
      <c r="J8" s="191"/>
    </row>
    <row r="9" spans="1:17" ht="20.100000000000001" customHeight="1">
      <c r="A9" s="190"/>
      <c r="B9" s="192" t="s">
        <v>4</v>
      </c>
      <c r="C9" s="394" t="s">
        <v>409</v>
      </c>
      <c r="D9" s="394"/>
      <c r="E9" s="394"/>
      <c r="F9" s="394"/>
      <c r="G9" s="394"/>
      <c r="H9" s="394"/>
      <c r="I9" s="394"/>
      <c r="J9" s="191"/>
    </row>
    <row r="10" spans="1:17" ht="5.0999999999999996" customHeight="1">
      <c r="A10" s="193"/>
      <c r="B10" s="449"/>
      <c r="C10" s="449"/>
      <c r="D10" s="449"/>
      <c r="E10" s="449"/>
      <c r="F10" s="449"/>
      <c r="G10" s="449"/>
      <c r="H10" s="449"/>
      <c r="I10" s="449"/>
      <c r="J10" s="449"/>
    </row>
    <row r="11" spans="1:17" ht="3" customHeight="1">
      <c r="A11" s="193"/>
      <c r="B11" s="449"/>
      <c r="C11" s="449"/>
      <c r="D11" s="449"/>
      <c r="E11" s="449"/>
      <c r="F11" s="449"/>
      <c r="G11" s="449"/>
      <c r="H11" s="449"/>
      <c r="I11" s="449"/>
      <c r="J11" s="449"/>
    </row>
    <row r="12" spans="1:17" ht="30" customHeight="1">
      <c r="A12" s="194"/>
      <c r="B12" s="450" t="s">
        <v>156</v>
      </c>
      <c r="C12" s="450"/>
      <c r="D12" s="450"/>
      <c r="E12" s="195"/>
      <c r="F12" s="196" t="s">
        <v>157</v>
      </c>
      <c r="G12" s="196" t="s">
        <v>158</v>
      </c>
      <c r="H12" s="195" t="s">
        <v>159</v>
      </c>
      <c r="I12" s="195" t="s">
        <v>160</v>
      </c>
      <c r="J12" s="197"/>
    </row>
    <row r="13" spans="1:17" ht="3" customHeight="1">
      <c r="A13" s="198"/>
      <c r="B13" s="449"/>
      <c r="C13" s="449"/>
      <c r="D13" s="449"/>
      <c r="E13" s="449"/>
      <c r="F13" s="449"/>
      <c r="G13" s="449"/>
      <c r="H13" s="449"/>
      <c r="I13" s="449"/>
      <c r="J13" s="451"/>
    </row>
    <row r="14" spans="1:17" ht="9.9499999999999993" customHeight="1">
      <c r="A14" s="199"/>
      <c r="B14" s="444"/>
      <c r="C14" s="444"/>
      <c r="D14" s="444"/>
      <c r="E14" s="444"/>
      <c r="F14" s="444"/>
      <c r="G14" s="444"/>
      <c r="H14" s="444"/>
      <c r="I14" s="444"/>
      <c r="J14" s="445"/>
    </row>
    <row r="15" spans="1:17" ht="12.75">
      <c r="A15" s="199"/>
      <c r="B15" s="453" t="s">
        <v>161</v>
      </c>
      <c r="C15" s="453"/>
      <c r="D15" s="453"/>
      <c r="E15" s="200"/>
      <c r="F15" s="200"/>
      <c r="G15" s="200"/>
      <c r="H15" s="200"/>
      <c r="I15" s="200"/>
      <c r="J15" s="201"/>
    </row>
    <row r="16" spans="1:17" ht="12.75">
      <c r="A16" s="202"/>
      <c r="B16" s="454" t="s">
        <v>162</v>
      </c>
      <c r="C16" s="454"/>
      <c r="D16" s="454"/>
      <c r="E16" s="203"/>
      <c r="F16" s="203"/>
      <c r="G16" s="203"/>
      <c r="H16" s="203"/>
      <c r="I16" s="203"/>
      <c r="J16" s="204"/>
    </row>
    <row r="17" spans="1:10" ht="12.75">
      <c r="A17" s="202"/>
      <c r="B17" s="453" t="s">
        <v>163</v>
      </c>
      <c r="C17" s="453"/>
      <c r="D17" s="453"/>
      <c r="E17" s="203"/>
      <c r="F17" s="205"/>
      <c r="G17" s="205"/>
      <c r="H17" s="40">
        <f>SUM(H18:H20)</f>
        <v>0</v>
      </c>
      <c r="I17" s="40">
        <f>SUM(I18:I20)</f>
        <v>0</v>
      </c>
      <c r="J17" s="206"/>
    </row>
    <row r="18" spans="1:10" ht="12.75">
      <c r="A18" s="207"/>
      <c r="B18" s="208"/>
      <c r="C18" s="455" t="s">
        <v>164</v>
      </c>
      <c r="D18" s="455"/>
      <c r="E18" s="203"/>
      <c r="F18" s="209"/>
      <c r="G18" s="209"/>
      <c r="H18" s="210">
        <v>0</v>
      </c>
      <c r="I18" s="210">
        <v>0</v>
      </c>
      <c r="J18" s="211"/>
    </row>
    <row r="19" spans="1:10" ht="12.75">
      <c r="A19" s="207"/>
      <c r="B19" s="208"/>
      <c r="C19" s="455" t="s">
        <v>165</v>
      </c>
      <c r="D19" s="455"/>
      <c r="E19" s="203"/>
      <c r="F19" s="209"/>
      <c r="G19" s="209"/>
      <c r="H19" s="210">
        <v>0</v>
      </c>
      <c r="I19" s="210">
        <v>0</v>
      </c>
      <c r="J19" s="211"/>
    </row>
    <row r="20" spans="1:10" ht="12.75">
      <c r="A20" s="207"/>
      <c r="B20" s="208"/>
      <c r="C20" s="455" t="s">
        <v>166</v>
      </c>
      <c r="D20" s="455"/>
      <c r="E20" s="203"/>
      <c r="F20" s="209"/>
      <c r="G20" s="209"/>
      <c r="H20" s="210">
        <v>0</v>
      </c>
      <c r="I20" s="210">
        <v>0</v>
      </c>
      <c r="J20" s="211"/>
    </row>
    <row r="21" spans="1:10" ht="9.9499999999999993" customHeight="1">
      <c r="A21" s="207"/>
      <c r="B21" s="208"/>
      <c r="C21" s="208"/>
      <c r="D21" s="212"/>
      <c r="E21" s="203"/>
      <c r="F21" s="213"/>
      <c r="G21" s="213"/>
      <c r="H21" s="214"/>
      <c r="I21" s="214"/>
      <c r="J21" s="211"/>
    </row>
    <row r="22" spans="1:10" ht="12.75">
      <c r="A22" s="202"/>
      <c r="B22" s="453" t="s">
        <v>167</v>
      </c>
      <c r="C22" s="453"/>
      <c r="D22" s="453"/>
      <c r="E22" s="203"/>
      <c r="F22" s="205"/>
      <c r="G22" s="205"/>
      <c r="H22" s="40">
        <f>SUM(H23:H26)</f>
        <v>0</v>
      </c>
      <c r="I22" s="40">
        <f>SUM(I23:I26)</f>
        <v>0</v>
      </c>
      <c r="J22" s="206"/>
    </row>
    <row r="23" spans="1:10" ht="12.75">
      <c r="A23" s="207"/>
      <c r="B23" s="208"/>
      <c r="C23" s="455" t="s">
        <v>168</v>
      </c>
      <c r="D23" s="455"/>
      <c r="E23" s="203"/>
      <c r="F23" s="209"/>
      <c r="G23" s="209"/>
      <c r="H23" s="210">
        <v>0</v>
      </c>
      <c r="I23" s="210">
        <v>0</v>
      </c>
      <c r="J23" s="211"/>
    </row>
    <row r="24" spans="1:10" ht="12.75">
      <c r="A24" s="207"/>
      <c r="B24" s="208"/>
      <c r="C24" s="455" t="s">
        <v>169</v>
      </c>
      <c r="D24" s="455"/>
      <c r="E24" s="203"/>
      <c r="F24" s="209"/>
      <c r="G24" s="209"/>
      <c r="H24" s="210">
        <v>0</v>
      </c>
      <c r="I24" s="210">
        <v>0</v>
      </c>
      <c r="J24" s="211"/>
    </row>
    <row r="25" spans="1:10" ht="12.75">
      <c r="A25" s="207"/>
      <c r="B25" s="208"/>
      <c r="C25" s="455" t="s">
        <v>165</v>
      </c>
      <c r="D25" s="455"/>
      <c r="E25" s="203"/>
      <c r="F25" s="209"/>
      <c r="G25" s="209"/>
      <c r="H25" s="210">
        <v>0</v>
      </c>
      <c r="I25" s="210">
        <v>0</v>
      </c>
      <c r="J25" s="211"/>
    </row>
    <row r="26" spans="1:10" ht="12.75">
      <c r="A26" s="207"/>
      <c r="B26" s="188"/>
      <c r="C26" s="455" t="s">
        <v>166</v>
      </c>
      <c r="D26" s="455"/>
      <c r="E26" s="203"/>
      <c r="F26" s="209"/>
      <c r="G26" s="209"/>
      <c r="H26" s="215">
        <v>0</v>
      </c>
      <c r="I26" s="215">
        <v>0</v>
      </c>
      <c r="J26" s="211"/>
    </row>
    <row r="27" spans="1:10" ht="9.9499999999999993" customHeight="1">
      <c r="A27" s="207"/>
      <c r="B27" s="208"/>
      <c r="C27" s="208"/>
      <c r="D27" s="212"/>
      <c r="E27" s="203"/>
      <c r="F27" s="216"/>
      <c r="G27" s="216"/>
      <c r="H27" s="217"/>
      <c r="I27" s="217"/>
      <c r="J27" s="211"/>
    </row>
    <row r="28" spans="1:10" ht="12.75">
      <c r="A28" s="218"/>
      <c r="B28" s="452" t="s">
        <v>170</v>
      </c>
      <c r="C28" s="452"/>
      <c r="D28" s="452"/>
      <c r="E28" s="219"/>
      <c r="F28" s="220"/>
      <c r="G28" s="220"/>
      <c r="H28" s="221">
        <f>H17+H22</f>
        <v>0</v>
      </c>
      <c r="I28" s="221">
        <f>I17+I22</f>
        <v>0</v>
      </c>
      <c r="J28" s="222"/>
    </row>
    <row r="29" spans="1:10" ht="12.75">
      <c r="A29" s="202"/>
      <c r="B29" s="208"/>
      <c r="C29" s="208"/>
      <c r="D29" s="223"/>
      <c r="E29" s="203"/>
      <c r="F29" s="216"/>
      <c r="G29" s="216"/>
      <c r="H29" s="217"/>
      <c r="I29" s="217"/>
      <c r="J29" s="206"/>
    </row>
    <row r="30" spans="1:10" ht="12.75">
      <c r="A30" s="202"/>
      <c r="B30" s="454" t="s">
        <v>171</v>
      </c>
      <c r="C30" s="454"/>
      <c r="D30" s="454"/>
      <c r="E30" s="203"/>
      <c r="F30" s="216"/>
      <c r="G30" s="216"/>
      <c r="H30" s="217"/>
      <c r="I30" s="217"/>
      <c r="J30" s="206"/>
    </row>
    <row r="31" spans="1:10" ht="12.75">
      <c r="A31" s="202"/>
      <c r="B31" s="453" t="s">
        <v>163</v>
      </c>
      <c r="C31" s="453"/>
      <c r="D31" s="453"/>
      <c r="E31" s="203"/>
      <c r="F31" s="205"/>
      <c r="G31" s="205"/>
      <c r="H31" s="40">
        <f>SUM(H32:H34)</f>
        <v>0</v>
      </c>
      <c r="I31" s="40">
        <f>SUM(I32:I34)</f>
        <v>0</v>
      </c>
      <c r="J31" s="206"/>
    </row>
    <row r="32" spans="1:10" ht="12.75">
      <c r="A32" s="207"/>
      <c r="B32" s="208"/>
      <c r="C32" s="455" t="s">
        <v>164</v>
      </c>
      <c r="D32" s="455"/>
      <c r="E32" s="203"/>
      <c r="F32" s="209"/>
      <c r="G32" s="209"/>
      <c r="H32" s="210">
        <v>0</v>
      </c>
      <c r="I32" s="210">
        <v>0</v>
      </c>
      <c r="J32" s="211"/>
    </row>
    <row r="33" spans="1:10">
      <c r="A33" s="207"/>
      <c r="B33" s="188"/>
      <c r="C33" s="455" t="s">
        <v>165</v>
      </c>
      <c r="D33" s="455"/>
      <c r="E33" s="188"/>
      <c r="F33" s="224"/>
      <c r="G33" s="224"/>
      <c r="H33" s="210">
        <v>0</v>
      </c>
      <c r="I33" s="210">
        <v>0</v>
      </c>
      <c r="J33" s="211"/>
    </row>
    <row r="34" spans="1:10">
      <c r="A34" s="207"/>
      <c r="B34" s="188"/>
      <c r="C34" s="455" t="s">
        <v>166</v>
      </c>
      <c r="D34" s="455"/>
      <c r="E34" s="188"/>
      <c r="F34" s="224"/>
      <c r="G34" s="224"/>
      <c r="H34" s="210">
        <v>0</v>
      </c>
      <c r="I34" s="210">
        <v>0</v>
      </c>
      <c r="J34" s="211"/>
    </row>
    <row r="35" spans="1:10" ht="9.9499999999999993" customHeight="1">
      <c r="A35" s="207"/>
      <c r="B35" s="208"/>
      <c r="C35" s="208"/>
      <c r="D35" s="212"/>
      <c r="E35" s="203"/>
      <c r="F35" s="216"/>
      <c r="G35" s="216"/>
      <c r="H35" s="217"/>
      <c r="I35" s="217"/>
      <c r="J35" s="211"/>
    </row>
    <row r="36" spans="1:10" ht="12.75">
      <c r="A36" s="202"/>
      <c r="B36" s="453" t="s">
        <v>167</v>
      </c>
      <c r="C36" s="453"/>
      <c r="D36" s="453"/>
      <c r="E36" s="203"/>
      <c r="F36" s="205"/>
      <c r="G36" s="205"/>
      <c r="H36" s="40">
        <f>SUM(H37:H40)</f>
        <v>0</v>
      </c>
      <c r="I36" s="40">
        <f>SUM(I37:I40)</f>
        <v>0</v>
      </c>
      <c r="J36" s="206"/>
    </row>
    <row r="37" spans="1:10" ht="12.75">
      <c r="A37" s="207"/>
      <c r="B37" s="208"/>
      <c r="C37" s="455" t="s">
        <v>168</v>
      </c>
      <c r="D37" s="455"/>
      <c r="E37" s="203"/>
      <c r="F37" s="209"/>
      <c r="G37" s="209"/>
      <c r="H37" s="210">
        <v>0</v>
      </c>
      <c r="I37" s="210">
        <v>0</v>
      </c>
      <c r="J37" s="211"/>
    </row>
    <row r="38" spans="1:10" ht="12.75">
      <c r="A38" s="207"/>
      <c r="B38" s="208"/>
      <c r="C38" s="455" t="s">
        <v>169</v>
      </c>
      <c r="D38" s="455"/>
      <c r="E38" s="203"/>
      <c r="F38" s="209"/>
      <c r="G38" s="209"/>
      <c r="H38" s="210">
        <v>0</v>
      </c>
      <c r="I38" s="210">
        <v>0</v>
      </c>
      <c r="J38" s="211"/>
    </row>
    <row r="39" spans="1:10" ht="12.75">
      <c r="A39" s="207"/>
      <c r="B39" s="208"/>
      <c r="C39" s="455" t="s">
        <v>165</v>
      </c>
      <c r="D39" s="455"/>
      <c r="E39" s="203"/>
      <c r="F39" s="209"/>
      <c r="G39" s="209"/>
      <c r="H39" s="210">
        <v>0</v>
      </c>
      <c r="I39" s="210">
        <v>0</v>
      </c>
      <c r="J39" s="211"/>
    </row>
    <row r="40" spans="1:10" ht="12.75">
      <c r="A40" s="207"/>
      <c r="B40" s="203"/>
      <c r="C40" s="455" t="s">
        <v>166</v>
      </c>
      <c r="D40" s="455"/>
      <c r="E40" s="203"/>
      <c r="F40" s="209"/>
      <c r="G40" s="209"/>
      <c r="H40" s="210">
        <v>0</v>
      </c>
      <c r="I40" s="210">
        <v>0</v>
      </c>
      <c r="J40" s="211"/>
    </row>
    <row r="41" spans="1:10" ht="9.9499999999999993" customHeight="1">
      <c r="A41" s="207"/>
      <c r="B41" s="203"/>
      <c r="C41" s="203"/>
      <c r="D41" s="212"/>
      <c r="E41" s="203"/>
      <c r="F41" s="216"/>
      <c r="G41" s="216"/>
      <c r="H41" s="217"/>
      <c r="I41" s="217"/>
      <c r="J41" s="211"/>
    </row>
    <row r="42" spans="1:10" ht="12.75">
      <c r="A42" s="218"/>
      <c r="B42" s="452" t="s">
        <v>172</v>
      </c>
      <c r="C42" s="452"/>
      <c r="D42" s="452"/>
      <c r="E42" s="219"/>
      <c r="F42" s="225"/>
      <c r="G42" s="225"/>
      <c r="H42" s="221">
        <f>+H31+H36</f>
        <v>0</v>
      </c>
      <c r="I42" s="221">
        <f>+I31+I36</f>
        <v>0</v>
      </c>
      <c r="J42" s="222"/>
    </row>
    <row r="43" spans="1:10" ht="12.75">
      <c r="A43" s="207"/>
      <c r="B43" s="208"/>
      <c r="C43" s="208"/>
      <c r="D43" s="212"/>
      <c r="E43" s="203"/>
      <c r="F43" s="216"/>
      <c r="G43" s="216"/>
      <c r="H43" s="217"/>
      <c r="I43" s="217"/>
      <c r="J43" s="211"/>
    </row>
    <row r="44" spans="1:10" ht="12.75">
      <c r="A44" s="207"/>
      <c r="B44" s="453" t="s">
        <v>173</v>
      </c>
      <c r="C44" s="453"/>
      <c r="D44" s="453"/>
      <c r="E44" s="203"/>
      <c r="F44" s="209"/>
      <c r="G44" s="209"/>
      <c r="H44" s="226">
        <v>0</v>
      </c>
      <c r="I44" s="226">
        <v>0</v>
      </c>
      <c r="J44" s="211"/>
    </row>
    <row r="45" spans="1:10" ht="12.75">
      <c r="A45" s="207"/>
      <c r="B45" s="208"/>
      <c r="C45" s="208"/>
      <c r="D45" s="212"/>
      <c r="E45" s="203"/>
      <c r="F45" s="216"/>
      <c r="G45" s="216"/>
      <c r="H45" s="217"/>
      <c r="I45" s="217"/>
      <c r="J45" s="211"/>
    </row>
    <row r="46" spans="1:10" ht="12.75">
      <c r="A46" s="227"/>
      <c r="B46" s="456" t="s">
        <v>174</v>
      </c>
      <c r="C46" s="456"/>
      <c r="D46" s="456"/>
      <c r="E46" s="228"/>
      <c r="F46" s="229"/>
      <c r="G46" s="229"/>
      <c r="H46" s="230">
        <f>H28+H42+H44</f>
        <v>0</v>
      </c>
      <c r="I46" s="230">
        <f>I28+I42+I44</f>
        <v>0</v>
      </c>
      <c r="J46" s="231"/>
    </row>
    <row r="47" spans="1:10" ht="6" customHeight="1">
      <c r="B47" s="454"/>
      <c r="C47" s="454"/>
      <c r="D47" s="454"/>
      <c r="E47" s="454"/>
      <c r="F47" s="454"/>
      <c r="G47" s="454"/>
      <c r="H47" s="454"/>
      <c r="I47" s="454"/>
      <c r="J47" s="454"/>
    </row>
    <row r="48" spans="1:10" ht="6" customHeight="1">
      <c r="B48" s="232"/>
      <c r="C48" s="232"/>
      <c r="D48" s="233"/>
      <c r="E48" s="234"/>
      <c r="F48" s="233"/>
      <c r="G48" s="234"/>
      <c r="H48" s="234"/>
      <c r="I48" s="234"/>
    </row>
    <row r="49" spans="1:10" s="186" customFormat="1" ht="15" customHeight="1">
      <c r="A49" s="187"/>
      <c r="B49" s="455" t="s">
        <v>78</v>
      </c>
      <c r="C49" s="455"/>
      <c r="D49" s="455"/>
      <c r="E49" s="455"/>
      <c r="F49" s="455"/>
      <c r="G49" s="455"/>
      <c r="H49" s="455"/>
      <c r="I49" s="455"/>
      <c r="J49" s="455"/>
    </row>
    <row r="50" spans="1:10" s="186" customFormat="1" ht="28.5" customHeight="1">
      <c r="A50" s="187"/>
      <c r="B50" s="212"/>
      <c r="C50" s="235"/>
      <c r="D50" s="236"/>
      <c r="E50" s="236"/>
      <c r="F50" s="187"/>
      <c r="G50" s="237"/>
      <c r="H50" s="261"/>
      <c r="I50" s="261"/>
      <c r="J50" s="236"/>
    </row>
    <row r="51" spans="1:10" s="186" customFormat="1" ht="25.5" customHeight="1">
      <c r="A51" s="187"/>
      <c r="B51" s="212"/>
      <c r="C51" s="403"/>
      <c r="D51" s="403"/>
      <c r="E51" s="236"/>
      <c r="F51" s="187"/>
      <c r="G51" s="404"/>
      <c r="H51" s="404"/>
      <c r="I51" s="236"/>
      <c r="J51" s="236"/>
    </row>
    <row r="52" spans="1:10" s="186" customFormat="1" ht="14.1" customHeight="1">
      <c r="A52" s="187"/>
      <c r="B52" s="217"/>
      <c r="C52" s="405" t="s">
        <v>410</v>
      </c>
      <c r="D52" s="405"/>
      <c r="E52" s="236"/>
      <c r="F52" s="236"/>
      <c r="G52" s="405" t="s">
        <v>414</v>
      </c>
      <c r="H52" s="405"/>
      <c r="I52" s="203"/>
      <c r="J52" s="236"/>
    </row>
    <row r="53" spans="1:10" s="186" customFormat="1" ht="14.1" customHeight="1">
      <c r="A53" s="187"/>
      <c r="B53" s="238"/>
      <c r="C53" s="400" t="s">
        <v>411</v>
      </c>
      <c r="D53" s="400"/>
      <c r="E53" s="239"/>
      <c r="F53" s="239"/>
      <c r="G53" s="400" t="s">
        <v>413</v>
      </c>
      <c r="H53" s="400"/>
      <c r="I53" s="203"/>
      <c r="J53" s="236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13" zoomScaleNormal="100" workbookViewId="0">
      <selection activeCell="J32" sqref="J32"/>
    </sheetView>
  </sheetViews>
  <sheetFormatPr baseColWidth="10" defaultRowHeight="12"/>
  <cols>
    <col min="1" max="1" width="3.7109375" style="137" customWidth="1"/>
    <col min="2" max="2" width="11.7109375" style="158" customWidth="1"/>
    <col min="3" max="3" width="57.42578125" style="158" customWidth="1"/>
    <col min="4" max="6" width="18.7109375" style="159" customWidth="1"/>
    <col min="7" max="7" width="15.85546875" style="159" customWidth="1"/>
    <col min="8" max="8" width="16.140625" style="159" customWidth="1"/>
    <col min="9" max="9" width="3.28515625" style="137" customWidth="1"/>
    <col min="10" max="16384" width="11.42578125" style="20"/>
  </cols>
  <sheetData>
    <row r="1" spans="1:9" ht="6" customHeight="1">
      <c r="A1" s="86"/>
      <c r="B1" s="87"/>
      <c r="C1" s="86"/>
      <c r="D1" s="457"/>
      <c r="E1" s="457"/>
      <c r="F1" s="458"/>
      <c r="G1" s="458"/>
      <c r="H1" s="458"/>
      <c r="I1" s="458"/>
    </row>
    <row r="2" spans="1:9" s="19" customFormat="1" ht="6" customHeight="1">
      <c r="B2" s="38"/>
    </row>
    <row r="3" spans="1:9" s="19" customFormat="1" ht="14.1" customHeight="1">
      <c r="B3" s="91"/>
      <c r="C3" s="406" t="s">
        <v>193</v>
      </c>
      <c r="D3" s="406"/>
      <c r="E3" s="406"/>
      <c r="F3" s="406"/>
      <c r="G3" s="406"/>
      <c r="H3" s="91"/>
      <c r="I3" s="91"/>
    </row>
    <row r="4" spans="1:9" ht="14.1" customHeight="1">
      <c r="B4" s="91"/>
      <c r="C4" s="406" t="s">
        <v>132</v>
      </c>
      <c r="D4" s="406"/>
      <c r="E4" s="406"/>
      <c r="F4" s="406"/>
      <c r="G4" s="406"/>
      <c r="H4" s="91"/>
      <c r="I4" s="91"/>
    </row>
    <row r="5" spans="1:9" ht="14.1" customHeight="1">
      <c r="B5" s="91"/>
      <c r="C5" s="406" t="s">
        <v>215</v>
      </c>
      <c r="D5" s="406"/>
      <c r="E5" s="406"/>
      <c r="F5" s="406"/>
      <c r="G5" s="406"/>
      <c r="H5" s="91"/>
      <c r="I5" s="91"/>
    </row>
    <row r="6" spans="1:9" ht="14.1" customHeight="1">
      <c r="B6" s="91"/>
      <c r="C6" s="406" t="s">
        <v>133</v>
      </c>
      <c r="D6" s="406"/>
      <c r="E6" s="406"/>
      <c r="F6" s="406"/>
      <c r="G6" s="406"/>
      <c r="H6" s="91"/>
      <c r="I6" s="91"/>
    </row>
    <row r="7" spans="1:9" s="19" customFormat="1" ht="3" customHeight="1">
      <c r="A7" s="67"/>
      <c r="B7" s="24"/>
      <c r="C7" s="459"/>
      <c r="D7" s="459"/>
      <c r="E7" s="459"/>
      <c r="F7" s="459"/>
      <c r="G7" s="459"/>
      <c r="H7" s="459"/>
      <c r="I7" s="459"/>
    </row>
    <row r="8" spans="1:9" ht="20.100000000000001" customHeight="1">
      <c r="A8" s="67"/>
      <c r="B8" s="24" t="s">
        <v>4</v>
      </c>
      <c r="C8" s="394" t="s">
        <v>409</v>
      </c>
      <c r="D8" s="394"/>
      <c r="E8" s="394"/>
      <c r="F8" s="394"/>
      <c r="G8" s="394"/>
      <c r="H8" s="138"/>
      <c r="I8" s="138"/>
    </row>
    <row r="9" spans="1:9" ht="3" customHeight="1">
      <c r="A9" s="67"/>
      <c r="B9" s="67"/>
      <c r="C9" s="67" t="s">
        <v>134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9"/>
      <c r="B11" s="392" t="s">
        <v>76</v>
      </c>
      <c r="C11" s="392"/>
      <c r="D11" s="140" t="s">
        <v>49</v>
      </c>
      <c r="E11" s="140" t="s">
        <v>135</v>
      </c>
      <c r="F11" s="140" t="s">
        <v>136</v>
      </c>
      <c r="G11" s="140" t="s">
        <v>137</v>
      </c>
      <c r="H11" s="140" t="s">
        <v>138</v>
      </c>
      <c r="I11" s="141"/>
    </row>
    <row r="12" spans="1:9" s="19" customFormat="1" ht="3" customHeight="1">
      <c r="A12" s="142"/>
      <c r="B12" s="67"/>
      <c r="C12" s="67"/>
      <c r="D12" s="67"/>
      <c r="E12" s="67"/>
      <c r="F12" s="67"/>
      <c r="G12" s="67"/>
      <c r="H12" s="67"/>
      <c r="I12" s="143"/>
    </row>
    <row r="13" spans="1:9" s="19" customFormat="1" ht="3" customHeight="1">
      <c r="A13" s="35"/>
      <c r="B13" s="144"/>
      <c r="C13" s="42"/>
      <c r="D13" s="43"/>
      <c r="E13" s="69"/>
      <c r="F13" s="57"/>
      <c r="G13" s="38"/>
      <c r="H13" s="144"/>
      <c r="I13" s="145"/>
    </row>
    <row r="14" spans="1:9" ht="12.75">
      <c r="A14" s="78"/>
      <c r="B14" s="397" t="s">
        <v>58</v>
      </c>
      <c r="C14" s="397"/>
      <c r="D14" s="146">
        <v>0</v>
      </c>
      <c r="E14" s="146">
        <v>0</v>
      </c>
      <c r="F14" s="146">
        <v>0</v>
      </c>
      <c r="G14" s="146">
        <v>0</v>
      </c>
      <c r="H14" s="147">
        <f>SUM(D14:G14)</f>
        <v>0</v>
      </c>
      <c r="I14" s="145"/>
    </row>
    <row r="15" spans="1:9" ht="9.9499999999999993" customHeight="1">
      <c r="A15" s="78"/>
      <c r="B15" s="148"/>
      <c r="C15" s="43"/>
      <c r="D15" s="149"/>
      <c r="E15" s="149"/>
      <c r="F15" s="149"/>
      <c r="G15" s="149"/>
      <c r="H15" s="149"/>
      <c r="I15" s="145"/>
    </row>
    <row r="16" spans="1:9" ht="12.75">
      <c r="A16" s="78"/>
      <c r="B16" s="460" t="s">
        <v>139</v>
      </c>
      <c r="C16" s="460"/>
      <c r="D16" s="150">
        <f>SUM(D17:D19)</f>
        <v>0</v>
      </c>
      <c r="E16" s="150">
        <f>SUM(E17:E19)</f>
        <v>0</v>
      </c>
      <c r="F16" s="150">
        <f>SUM(F17:F19)</f>
        <v>0</v>
      </c>
      <c r="G16" s="150">
        <f>SUM(G17:G19)</f>
        <v>0</v>
      </c>
      <c r="H16" s="150">
        <f>SUM(D16:G16)</f>
        <v>0</v>
      </c>
      <c r="I16" s="145"/>
    </row>
    <row r="17" spans="1:11" ht="12.75">
      <c r="A17" s="35"/>
      <c r="B17" s="395" t="s">
        <v>140</v>
      </c>
      <c r="C17" s="395"/>
      <c r="D17" s="151">
        <v>0</v>
      </c>
      <c r="E17" s="151">
        <v>0</v>
      </c>
      <c r="F17" s="151">
        <v>0</v>
      </c>
      <c r="G17" s="151">
        <v>0</v>
      </c>
      <c r="H17" s="149">
        <f t="shared" ref="H17:H25" si="0">SUM(D17:G17)</f>
        <v>0</v>
      </c>
      <c r="I17" s="145"/>
    </row>
    <row r="18" spans="1:11" ht="12.75">
      <c r="A18" s="35"/>
      <c r="B18" s="395" t="s">
        <v>51</v>
      </c>
      <c r="C18" s="395"/>
      <c r="D18" s="151">
        <v>0</v>
      </c>
      <c r="E18" s="151">
        <v>0</v>
      </c>
      <c r="F18" s="151">
        <v>0</v>
      </c>
      <c r="G18" s="151">
        <v>0</v>
      </c>
      <c r="H18" s="149">
        <f t="shared" si="0"/>
        <v>0</v>
      </c>
      <c r="I18" s="145"/>
    </row>
    <row r="19" spans="1:11" ht="12.75">
      <c r="A19" s="35"/>
      <c r="B19" s="395" t="s">
        <v>141</v>
      </c>
      <c r="C19" s="395"/>
      <c r="D19" s="151">
        <v>0</v>
      </c>
      <c r="E19" s="151">
        <v>0</v>
      </c>
      <c r="F19" s="151">
        <v>0</v>
      </c>
      <c r="G19" s="151">
        <v>0</v>
      </c>
      <c r="H19" s="149">
        <f t="shared" si="0"/>
        <v>0</v>
      </c>
      <c r="I19" s="145"/>
    </row>
    <row r="20" spans="1:11" ht="9.9499999999999993" customHeight="1">
      <c r="A20" s="78"/>
      <c r="B20" s="148"/>
      <c r="C20" s="43"/>
      <c r="D20" s="149"/>
      <c r="E20" s="149"/>
      <c r="F20" s="149"/>
      <c r="G20" s="149"/>
      <c r="H20" s="149"/>
      <c r="I20" s="145"/>
    </row>
    <row r="21" spans="1:11" ht="12.75">
      <c r="A21" s="78"/>
      <c r="B21" s="460" t="s">
        <v>142</v>
      </c>
      <c r="C21" s="460"/>
      <c r="D21" s="150">
        <f>SUM(D22:D25)</f>
        <v>0</v>
      </c>
      <c r="E21" s="150">
        <f>SUM(E22:E25)</f>
        <v>3977826.51</v>
      </c>
      <c r="F21" s="150">
        <f>SUM(F22:F25)</f>
        <v>-188355.76000000164</v>
      </c>
      <c r="G21" s="150">
        <f>SUM(G22:G25)</f>
        <v>0</v>
      </c>
      <c r="H21" s="150">
        <f t="shared" si="0"/>
        <v>3789470.7499999981</v>
      </c>
      <c r="I21" s="145"/>
    </row>
    <row r="22" spans="1:11" ht="12.75">
      <c r="A22" s="35"/>
      <c r="B22" s="395" t="s">
        <v>143</v>
      </c>
      <c r="C22" s="395"/>
      <c r="D22" s="151">
        <v>0</v>
      </c>
      <c r="E22" s="151">
        <v>0</v>
      </c>
      <c r="F22" s="151">
        <f>+ESF!J52</f>
        <v>-188355.76000000164</v>
      </c>
      <c r="G22" s="151">
        <v>0</v>
      </c>
      <c r="H22" s="149">
        <f t="shared" si="0"/>
        <v>-188355.76000000164</v>
      </c>
      <c r="I22" s="145"/>
    </row>
    <row r="23" spans="1:11" ht="12.75">
      <c r="A23" s="35"/>
      <c r="B23" s="395" t="s">
        <v>55</v>
      </c>
      <c r="C23" s="395"/>
      <c r="D23" s="151">
        <v>0</v>
      </c>
      <c r="E23" s="151">
        <f>+ESF!J53</f>
        <v>3977826.51</v>
      </c>
      <c r="F23" s="151">
        <v>0</v>
      </c>
      <c r="G23" s="151">
        <v>0</v>
      </c>
      <c r="H23" s="149">
        <f t="shared" si="0"/>
        <v>3977826.51</v>
      </c>
      <c r="I23" s="145"/>
    </row>
    <row r="24" spans="1:11" ht="12.75">
      <c r="A24" s="35"/>
      <c r="B24" s="395" t="s">
        <v>144</v>
      </c>
      <c r="C24" s="395"/>
      <c r="D24" s="151">
        <v>0</v>
      </c>
      <c r="E24" s="151">
        <v>0</v>
      </c>
      <c r="F24" s="151">
        <v>0</v>
      </c>
      <c r="G24" s="151">
        <v>0</v>
      </c>
      <c r="H24" s="149">
        <f t="shared" si="0"/>
        <v>0</v>
      </c>
      <c r="I24" s="145"/>
    </row>
    <row r="25" spans="1:11" ht="12.75">
      <c r="A25" s="35"/>
      <c r="B25" s="395" t="s">
        <v>57</v>
      </c>
      <c r="C25" s="395"/>
      <c r="D25" s="151">
        <v>0</v>
      </c>
      <c r="E25" s="151">
        <v>0</v>
      </c>
      <c r="F25" s="151">
        <v>0</v>
      </c>
      <c r="G25" s="151">
        <v>0</v>
      </c>
      <c r="H25" s="149">
        <f t="shared" si="0"/>
        <v>0</v>
      </c>
      <c r="I25" s="145"/>
    </row>
    <row r="26" spans="1:11" ht="9.9499999999999993" customHeight="1">
      <c r="A26" s="78"/>
      <c r="B26" s="148"/>
      <c r="C26" s="43"/>
      <c r="D26" s="149"/>
      <c r="E26" s="149"/>
      <c r="F26" s="149"/>
      <c r="G26" s="149"/>
      <c r="H26" s="149"/>
      <c r="I26" s="145"/>
    </row>
    <row r="27" spans="1:11" ht="19.5" thickBot="1">
      <c r="A27" s="78"/>
      <c r="B27" s="461" t="s">
        <v>199</v>
      </c>
      <c r="C27" s="461"/>
      <c r="D27" s="152">
        <f>D14+D16+D21</f>
        <v>0</v>
      </c>
      <c r="E27" s="152">
        <f>E14+E16+E21</f>
        <v>3977826.51</v>
      </c>
      <c r="F27" s="152">
        <f>F14+F16+F21</f>
        <v>-188355.76000000164</v>
      </c>
      <c r="G27" s="152">
        <f>G14+G16+G21</f>
        <v>0</v>
      </c>
      <c r="H27" s="152">
        <f>SUM(D27:G27)</f>
        <v>3789470.7499999981</v>
      </c>
      <c r="I27" s="145"/>
      <c r="K27" s="262"/>
    </row>
    <row r="28" spans="1:11" ht="12.75">
      <c r="A28" s="35"/>
      <c r="B28" s="43"/>
      <c r="C28" s="57"/>
      <c r="D28" s="149"/>
      <c r="E28" s="149"/>
      <c r="F28" s="149"/>
      <c r="G28" s="149"/>
      <c r="H28" s="149"/>
      <c r="I28" s="145"/>
    </row>
    <row r="29" spans="1:11" ht="12.75">
      <c r="A29" s="78"/>
      <c r="B29" s="460" t="s">
        <v>145</v>
      </c>
      <c r="C29" s="460"/>
      <c r="D29" s="150">
        <f>SUM(D30:D32)</f>
        <v>0</v>
      </c>
      <c r="E29" s="150">
        <f>SUM(E30:E32)</f>
        <v>0</v>
      </c>
      <c r="F29" s="150">
        <f>SUM(F30:F32)</f>
        <v>0</v>
      </c>
      <c r="G29" s="150">
        <f>SUM(G30:G32)</f>
        <v>0</v>
      </c>
      <c r="H29" s="150">
        <f>SUM(D29:G29)</f>
        <v>0</v>
      </c>
      <c r="I29" s="145"/>
    </row>
    <row r="30" spans="1:11" ht="12.75">
      <c r="A30" s="35"/>
      <c r="B30" s="395" t="s">
        <v>50</v>
      </c>
      <c r="C30" s="395"/>
      <c r="D30" s="151">
        <v>0</v>
      </c>
      <c r="E30" s="151">
        <v>0</v>
      </c>
      <c r="F30" s="151">
        <v>0</v>
      </c>
      <c r="G30" s="151">
        <v>0</v>
      </c>
      <c r="H30" s="149">
        <f>SUM(D30:G30)</f>
        <v>0</v>
      </c>
      <c r="I30" s="145"/>
    </row>
    <row r="31" spans="1:11" ht="12.75">
      <c r="A31" s="35"/>
      <c r="B31" s="395" t="s">
        <v>51</v>
      </c>
      <c r="C31" s="395"/>
      <c r="D31" s="151">
        <v>0</v>
      </c>
      <c r="E31" s="151">
        <v>0</v>
      </c>
      <c r="F31" s="151">
        <v>0</v>
      </c>
      <c r="G31" s="151">
        <v>0</v>
      </c>
      <c r="H31" s="149">
        <f>SUM(D31:G31)</f>
        <v>0</v>
      </c>
      <c r="I31" s="145"/>
    </row>
    <row r="32" spans="1:11" ht="12.75">
      <c r="A32" s="35"/>
      <c r="B32" s="395" t="s">
        <v>141</v>
      </c>
      <c r="C32" s="395"/>
      <c r="D32" s="151">
        <v>0</v>
      </c>
      <c r="E32" s="151">
        <v>0</v>
      </c>
      <c r="F32" s="151">
        <v>0</v>
      </c>
      <c r="G32" s="151">
        <v>0</v>
      </c>
      <c r="H32" s="149">
        <f>SUM(D32:G32)</f>
        <v>0</v>
      </c>
      <c r="I32" s="145"/>
    </row>
    <row r="33" spans="1:11" ht="9.9499999999999993" customHeight="1">
      <c r="A33" s="78"/>
      <c r="B33" s="148"/>
      <c r="C33" s="43"/>
      <c r="D33" s="149"/>
      <c r="E33" s="149"/>
      <c r="F33" s="149"/>
      <c r="G33" s="149"/>
      <c r="H33" s="149"/>
      <c r="I33" s="145"/>
    </row>
    <row r="34" spans="1:11" ht="12.75">
      <c r="A34" s="78" t="s">
        <v>134</v>
      </c>
      <c r="B34" s="460" t="s">
        <v>142</v>
      </c>
      <c r="C34" s="460"/>
      <c r="D34" s="150">
        <f>SUM(D35:D38)</f>
        <v>0</v>
      </c>
      <c r="E34" s="150">
        <f>SUM(E35:E38)</f>
        <v>-188355.73999999976</v>
      </c>
      <c r="F34" s="150">
        <f>SUM(F35:F38)</f>
        <v>1519671.4200000018</v>
      </c>
      <c r="G34" s="150">
        <f>SUM(G35:G38)</f>
        <v>0</v>
      </c>
      <c r="H34" s="150">
        <f>SUM(D34:G34)</f>
        <v>1331315.680000002</v>
      </c>
      <c r="I34" s="145"/>
    </row>
    <row r="35" spans="1:11" ht="12.75">
      <c r="A35" s="35"/>
      <c r="B35" s="395" t="s">
        <v>143</v>
      </c>
      <c r="C35" s="395"/>
      <c r="D35" s="151">
        <v>0</v>
      </c>
      <c r="E35" s="151">
        <v>0</v>
      </c>
      <c r="F35" s="151">
        <f>+ESF!I52</f>
        <v>1519671.4200000018</v>
      </c>
      <c r="G35" s="151">
        <v>0</v>
      </c>
      <c r="H35" s="149">
        <f>SUM(D35:G35)</f>
        <v>1519671.4200000018</v>
      </c>
      <c r="I35" s="145"/>
    </row>
    <row r="36" spans="1:11" ht="12.75">
      <c r="A36" s="35"/>
      <c r="B36" s="395" t="s">
        <v>55</v>
      </c>
      <c r="C36" s="395"/>
      <c r="D36" s="151">
        <v>0</v>
      </c>
      <c r="E36" s="151">
        <f>+ESF!I53-E23</f>
        <v>-188355.73999999976</v>
      </c>
      <c r="F36" s="151">
        <v>0</v>
      </c>
      <c r="G36" s="151">
        <v>0</v>
      </c>
      <c r="H36" s="149">
        <f>SUM(D36:G36)</f>
        <v>-188355.73999999976</v>
      </c>
      <c r="I36" s="145"/>
    </row>
    <row r="37" spans="1:11" ht="12.75">
      <c r="A37" s="35"/>
      <c r="B37" s="395" t="s">
        <v>144</v>
      </c>
      <c r="C37" s="395"/>
      <c r="D37" s="151">
        <v>0</v>
      </c>
      <c r="E37" s="151">
        <v>0</v>
      </c>
      <c r="F37" s="151">
        <v>0</v>
      </c>
      <c r="G37" s="151">
        <v>0</v>
      </c>
      <c r="H37" s="149">
        <f>SUM(D37:G37)</f>
        <v>0</v>
      </c>
      <c r="I37" s="145"/>
    </row>
    <row r="38" spans="1:11" ht="12.75">
      <c r="A38" s="35"/>
      <c r="B38" s="395" t="s">
        <v>57</v>
      </c>
      <c r="C38" s="395"/>
      <c r="D38" s="151">
        <v>0</v>
      </c>
      <c r="E38" s="151">
        <v>0</v>
      </c>
      <c r="F38" s="151">
        <v>0</v>
      </c>
      <c r="G38" s="151">
        <v>0</v>
      </c>
      <c r="H38" s="149">
        <f>SUM(D38:G38)</f>
        <v>0</v>
      </c>
      <c r="I38" s="145"/>
    </row>
    <row r="39" spans="1:11" ht="9.9499999999999993" customHeight="1">
      <c r="A39" s="78"/>
      <c r="B39" s="148"/>
      <c r="C39" s="43"/>
      <c r="D39" s="149"/>
      <c r="E39" s="149"/>
      <c r="F39" s="149"/>
      <c r="G39" s="149"/>
      <c r="H39" s="149"/>
      <c r="I39" s="145"/>
    </row>
    <row r="40" spans="1:11" ht="18.75">
      <c r="A40" s="153"/>
      <c r="B40" s="462" t="s">
        <v>200</v>
      </c>
      <c r="C40" s="462"/>
      <c r="D40" s="154">
        <f>D27+D29+D34</f>
        <v>0</v>
      </c>
      <c r="E40" s="154">
        <f>E27+E29+E34</f>
        <v>3789470.77</v>
      </c>
      <c r="F40" s="154">
        <f>F29+F34</f>
        <v>1519671.4200000018</v>
      </c>
      <c r="G40" s="154">
        <f>G27+G29+G34</f>
        <v>0</v>
      </c>
      <c r="H40" s="154">
        <f>SUM(D40:G40)</f>
        <v>5309142.1900000013</v>
      </c>
      <c r="I40" s="155"/>
      <c r="K40" s="262"/>
    </row>
    <row r="41" spans="1:11" ht="6" customHeight="1">
      <c r="A41" s="156"/>
      <c r="B41" s="156"/>
      <c r="C41" s="156"/>
      <c r="D41" s="156"/>
      <c r="E41" s="156"/>
      <c r="F41" s="156"/>
      <c r="G41" s="156"/>
      <c r="H41" s="156"/>
      <c r="I41" s="157"/>
    </row>
    <row r="42" spans="1:11" ht="6" customHeight="1">
      <c r="D42" s="158"/>
      <c r="E42" s="158"/>
      <c r="I42" s="42"/>
    </row>
    <row r="43" spans="1:11" ht="15" customHeight="1">
      <c r="A43" s="19"/>
      <c r="B43" s="402" t="s">
        <v>78</v>
      </c>
      <c r="C43" s="402"/>
      <c r="D43" s="402"/>
      <c r="E43" s="402"/>
      <c r="F43" s="402"/>
      <c r="G43" s="402"/>
      <c r="H43" s="402"/>
      <c r="I43" s="402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403"/>
      <c r="D45" s="403"/>
      <c r="E45" s="59"/>
      <c r="F45" s="19"/>
      <c r="G45" s="404"/>
      <c r="H45" s="404"/>
      <c r="I45" s="59"/>
      <c r="J45" s="59"/>
    </row>
    <row r="46" spans="1:11" ht="14.1" customHeight="1">
      <c r="A46" s="19"/>
      <c r="B46" s="64"/>
      <c r="C46" s="405" t="s">
        <v>410</v>
      </c>
      <c r="D46" s="405"/>
      <c r="E46" s="59"/>
      <c r="F46" s="59"/>
      <c r="G46" s="405" t="s">
        <v>415</v>
      </c>
      <c r="H46" s="405"/>
      <c r="I46" s="43"/>
      <c r="J46" s="59"/>
    </row>
    <row r="47" spans="1:11" ht="14.1" customHeight="1">
      <c r="A47" s="19"/>
      <c r="B47" s="65"/>
      <c r="C47" s="400" t="s">
        <v>411</v>
      </c>
      <c r="D47" s="400"/>
      <c r="E47" s="66"/>
      <c r="F47" s="66"/>
      <c r="G47" s="400" t="s">
        <v>413</v>
      </c>
      <c r="H47" s="400"/>
      <c r="I47" s="43"/>
      <c r="J47" s="59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topLeftCell="E1" zoomScaleNormal="100" workbookViewId="0">
      <selection activeCell="P57" sqref="P57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393" t="s">
        <v>193</v>
      </c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25"/>
      <c r="Q1" s="25"/>
    </row>
    <row r="2" spans="1:17" ht="15" customHeight="1">
      <c r="B2" s="25"/>
      <c r="C2" s="25"/>
      <c r="D2" s="25"/>
      <c r="E2" s="393" t="s">
        <v>175</v>
      </c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25"/>
      <c r="Q2" s="25"/>
    </row>
    <row r="3" spans="1:17" ht="15" customHeight="1">
      <c r="B3" s="25"/>
      <c r="C3" s="25"/>
      <c r="D3" s="25"/>
      <c r="E3" s="393" t="s">
        <v>195</v>
      </c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25"/>
      <c r="Q3" s="25"/>
    </row>
    <row r="4" spans="1:17" ht="16.5" customHeight="1">
      <c r="B4" s="25"/>
      <c r="C4" s="25"/>
      <c r="D4" s="25"/>
      <c r="E4" s="393" t="s">
        <v>1</v>
      </c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25"/>
      <c r="Q4" s="25"/>
    </row>
    <row r="5" spans="1:17" ht="3" customHeight="1">
      <c r="C5" s="26"/>
      <c r="D5" s="240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06" t="s">
        <v>4</v>
      </c>
      <c r="C6" s="406"/>
      <c r="D6" s="406"/>
      <c r="E6" s="394" t="s">
        <v>409</v>
      </c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138"/>
      <c r="Q6" s="19"/>
    </row>
    <row r="7" spans="1:17" s="19" customFormat="1" ht="5.0999999999999996" customHeight="1">
      <c r="A7" s="21"/>
      <c r="B7" s="26"/>
      <c r="C7" s="26"/>
      <c r="D7" s="240"/>
      <c r="E7" s="26"/>
      <c r="F7" s="26"/>
      <c r="G7" s="241"/>
      <c r="H7" s="241"/>
      <c r="I7" s="240"/>
    </row>
    <row r="8" spans="1:17" s="19" customFormat="1" ht="3" customHeight="1">
      <c r="A8" s="21"/>
      <c r="B8" s="21"/>
      <c r="C8" s="242"/>
      <c r="D8" s="240"/>
      <c r="E8" s="242"/>
      <c r="F8" s="242"/>
      <c r="G8" s="243"/>
      <c r="H8" s="243"/>
      <c r="I8" s="240"/>
    </row>
    <row r="9" spans="1:17" s="19" customFormat="1" ht="31.5" customHeight="1">
      <c r="A9" s="244"/>
      <c r="B9" s="463" t="s">
        <v>76</v>
      </c>
      <c r="C9" s="463"/>
      <c r="D9" s="463"/>
      <c r="E9" s="463"/>
      <c r="F9" s="117"/>
      <c r="G9" s="112">
        <v>2014</v>
      </c>
      <c r="H9" s="112">
        <v>2013</v>
      </c>
      <c r="I9" s="245"/>
      <c r="J9" s="463" t="s">
        <v>76</v>
      </c>
      <c r="K9" s="463"/>
      <c r="L9" s="463"/>
      <c r="M9" s="463"/>
      <c r="N9" s="117"/>
      <c r="O9" s="112">
        <v>2014</v>
      </c>
      <c r="P9" s="112">
        <v>2013</v>
      </c>
      <c r="Q9" s="246"/>
    </row>
    <row r="10" spans="1:17" s="19" customFormat="1" ht="3" customHeight="1">
      <c r="A10" s="31"/>
      <c r="B10" s="21"/>
      <c r="C10" s="21"/>
      <c r="D10" s="32"/>
      <c r="E10" s="32"/>
      <c r="F10" s="32"/>
      <c r="G10" s="247"/>
      <c r="H10" s="247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7"/>
      <c r="H11" s="247"/>
      <c r="I11" s="38"/>
      <c r="Q11" s="34"/>
    </row>
    <row r="12" spans="1:17" ht="17.25" customHeight="1">
      <c r="A12" s="35"/>
      <c r="B12" s="464" t="s">
        <v>176</v>
      </c>
      <c r="C12" s="464"/>
      <c r="D12" s="464"/>
      <c r="E12" s="464"/>
      <c r="F12" s="464"/>
      <c r="G12" s="247"/>
      <c r="H12" s="247"/>
      <c r="I12" s="38"/>
      <c r="J12" s="464" t="s">
        <v>177</v>
      </c>
      <c r="K12" s="464"/>
      <c r="L12" s="464"/>
      <c r="M12" s="464"/>
      <c r="N12" s="464"/>
      <c r="O12" s="248"/>
      <c r="P12" s="248"/>
      <c r="Q12" s="34"/>
    </row>
    <row r="13" spans="1:17" ht="17.25" customHeight="1">
      <c r="A13" s="35"/>
      <c r="B13" s="38"/>
      <c r="C13" s="36"/>
      <c r="D13" s="38"/>
      <c r="E13" s="36"/>
      <c r="F13" s="36"/>
      <c r="G13" s="247"/>
      <c r="H13" s="247"/>
      <c r="I13" s="38"/>
      <c r="J13" s="38"/>
      <c r="K13" s="36"/>
      <c r="L13" s="36"/>
      <c r="M13" s="36"/>
      <c r="N13" s="36"/>
      <c r="O13" s="248"/>
      <c r="P13" s="248"/>
      <c r="Q13" s="34"/>
    </row>
    <row r="14" spans="1:17" ht="17.25" customHeight="1">
      <c r="A14" s="35"/>
      <c r="B14" s="38"/>
      <c r="C14" s="464" t="s">
        <v>67</v>
      </c>
      <c r="D14" s="464"/>
      <c r="E14" s="464"/>
      <c r="F14" s="464"/>
      <c r="G14" s="249">
        <f>SUM(G15:G25)</f>
        <v>17903619.120000001</v>
      </c>
      <c r="H14" s="249">
        <f>SUM(H15:H25)</f>
        <v>17713125.48</v>
      </c>
      <c r="I14" s="38"/>
      <c r="J14" s="38"/>
      <c r="K14" s="464" t="s">
        <v>67</v>
      </c>
      <c r="L14" s="464"/>
      <c r="M14" s="464"/>
      <c r="N14" s="464"/>
      <c r="O14" s="249">
        <f>SUM(O15:O17)</f>
        <v>2833000</v>
      </c>
      <c r="P14" s="249">
        <f>SUM(P15:P17)</f>
        <v>210000</v>
      </c>
      <c r="Q14" s="34"/>
    </row>
    <row r="15" spans="1:17" ht="15" customHeight="1">
      <c r="A15" s="35"/>
      <c r="B15" s="38"/>
      <c r="C15" s="36"/>
      <c r="D15" s="465" t="s">
        <v>85</v>
      </c>
      <c r="E15" s="465"/>
      <c r="F15" s="465"/>
      <c r="G15" s="250">
        <v>0</v>
      </c>
      <c r="H15" s="250">
        <v>0</v>
      </c>
      <c r="I15" s="38"/>
      <c r="J15" s="38"/>
      <c r="K15" s="19"/>
      <c r="L15" s="466" t="s">
        <v>33</v>
      </c>
      <c r="M15" s="466"/>
      <c r="N15" s="466"/>
      <c r="O15" s="250">
        <v>2833000</v>
      </c>
      <c r="P15" s="250">
        <v>210000</v>
      </c>
      <c r="Q15" s="34"/>
    </row>
    <row r="16" spans="1:17" ht="15" customHeight="1">
      <c r="A16" s="35"/>
      <c r="B16" s="38"/>
      <c r="C16" s="36"/>
      <c r="D16" s="465" t="s">
        <v>206</v>
      </c>
      <c r="E16" s="465"/>
      <c r="F16" s="465"/>
      <c r="G16" s="250"/>
      <c r="H16" s="250"/>
      <c r="I16" s="38"/>
      <c r="J16" s="38"/>
      <c r="K16" s="19"/>
      <c r="L16" s="466" t="s">
        <v>35</v>
      </c>
      <c r="M16" s="466"/>
      <c r="N16" s="466"/>
      <c r="O16" s="250">
        <v>0</v>
      </c>
      <c r="P16" s="250">
        <v>0</v>
      </c>
      <c r="Q16" s="34"/>
    </row>
    <row r="17" spans="1:17" ht="15" customHeight="1">
      <c r="A17" s="35"/>
      <c r="B17" s="38"/>
      <c r="C17" s="251"/>
      <c r="D17" s="465" t="s">
        <v>178</v>
      </c>
      <c r="E17" s="465"/>
      <c r="F17" s="465"/>
      <c r="G17" s="250">
        <v>0</v>
      </c>
      <c r="H17" s="250">
        <v>0</v>
      </c>
      <c r="I17" s="38"/>
      <c r="J17" s="38"/>
      <c r="K17" s="247"/>
      <c r="L17" s="466" t="s">
        <v>210</v>
      </c>
      <c r="M17" s="466"/>
      <c r="N17" s="466"/>
      <c r="O17" s="250">
        <v>0</v>
      </c>
      <c r="P17" s="250">
        <v>0</v>
      </c>
      <c r="Q17" s="34"/>
    </row>
    <row r="18" spans="1:17" ht="15" customHeight="1">
      <c r="A18" s="35"/>
      <c r="B18" s="38"/>
      <c r="C18" s="251"/>
      <c r="D18" s="465" t="s">
        <v>91</v>
      </c>
      <c r="E18" s="465"/>
      <c r="F18" s="465"/>
      <c r="G18" s="250">
        <v>0</v>
      </c>
      <c r="H18" s="250">
        <v>0</v>
      </c>
      <c r="I18" s="38"/>
      <c r="J18" s="38"/>
      <c r="K18" s="247"/>
      <c r="Q18" s="34"/>
    </row>
    <row r="19" spans="1:17" ht="15" customHeight="1">
      <c r="A19" s="35"/>
      <c r="B19" s="38"/>
      <c r="C19" s="251"/>
      <c r="D19" s="465" t="s">
        <v>92</v>
      </c>
      <c r="E19" s="465"/>
      <c r="F19" s="465"/>
      <c r="G19" s="250">
        <v>0</v>
      </c>
      <c r="H19" s="250">
        <v>0</v>
      </c>
      <c r="I19" s="38"/>
      <c r="J19" s="38"/>
      <c r="K19" s="252" t="s">
        <v>68</v>
      </c>
      <c r="L19" s="252"/>
      <c r="M19" s="252"/>
      <c r="N19" s="252"/>
      <c r="O19" s="249">
        <f>SUM(O20:O22)</f>
        <v>472649.34</v>
      </c>
      <c r="P19" s="249">
        <f>SUM(P20:P22)</f>
        <v>404996.5</v>
      </c>
      <c r="Q19" s="34"/>
    </row>
    <row r="20" spans="1:17" ht="15" customHeight="1">
      <c r="A20" s="35"/>
      <c r="B20" s="38"/>
      <c r="C20" s="251"/>
      <c r="D20" s="465" t="s">
        <v>93</v>
      </c>
      <c r="E20" s="465"/>
      <c r="F20" s="465"/>
      <c r="G20" s="250">
        <v>0</v>
      </c>
      <c r="H20" s="250">
        <v>0</v>
      </c>
      <c r="I20" s="38"/>
      <c r="J20" s="38"/>
      <c r="K20" s="247"/>
      <c r="L20" s="251" t="s">
        <v>33</v>
      </c>
      <c r="M20" s="251"/>
      <c r="N20" s="251"/>
      <c r="O20" s="250">
        <v>0</v>
      </c>
      <c r="P20" s="250">
        <v>0</v>
      </c>
      <c r="Q20" s="34"/>
    </row>
    <row r="21" spans="1:17" ht="15" customHeight="1">
      <c r="A21" s="35"/>
      <c r="B21" s="38"/>
      <c r="C21" s="251"/>
      <c r="D21" s="465" t="s">
        <v>95</v>
      </c>
      <c r="E21" s="465"/>
      <c r="F21" s="465"/>
      <c r="G21" s="250">
        <v>0</v>
      </c>
      <c r="H21" s="250">
        <v>0</v>
      </c>
      <c r="I21" s="38"/>
      <c r="J21" s="38"/>
      <c r="K21" s="247"/>
      <c r="L21" s="466" t="s">
        <v>35</v>
      </c>
      <c r="M21" s="466"/>
      <c r="N21" s="466"/>
      <c r="O21" s="250">
        <v>472649.34</v>
      </c>
      <c r="P21" s="250">
        <v>404996.5</v>
      </c>
      <c r="Q21" s="34"/>
    </row>
    <row r="22" spans="1:17" ht="28.5" customHeight="1">
      <c r="A22" s="35"/>
      <c r="B22" s="38"/>
      <c r="C22" s="251"/>
      <c r="D22" s="465" t="s">
        <v>97</v>
      </c>
      <c r="E22" s="465"/>
      <c r="F22" s="465"/>
      <c r="G22" s="250">
        <v>0</v>
      </c>
      <c r="H22" s="250">
        <v>0</v>
      </c>
      <c r="I22" s="38"/>
      <c r="J22" s="38"/>
      <c r="K22" s="19"/>
      <c r="L22" s="466" t="s">
        <v>211</v>
      </c>
      <c r="M22" s="466"/>
      <c r="N22" s="466"/>
      <c r="O22" s="250">
        <v>0</v>
      </c>
      <c r="P22" s="250">
        <v>0</v>
      </c>
      <c r="Q22" s="34"/>
    </row>
    <row r="23" spans="1:17" ht="15" customHeight="1">
      <c r="A23" s="35"/>
      <c r="B23" s="38"/>
      <c r="C23" s="251"/>
      <c r="D23" s="465" t="s">
        <v>102</v>
      </c>
      <c r="E23" s="465"/>
      <c r="F23" s="465"/>
      <c r="G23" s="250">
        <v>17892000</v>
      </c>
      <c r="H23" s="250">
        <v>17682000</v>
      </c>
      <c r="I23" s="38"/>
      <c r="J23" s="38"/>
      <c r="K23" s="464" t="s">
        <v>179</v>
      </c>
      <c r="L23" s="464"/>
      <c r="M23" s="464"/>
      <c r="N23" s="464"/>
      <c r="O23" s="249">
        <f>O14-O19</f>
        <v>2360350.66</v>
      </c>
      <c r="P23" s="249">
        <f>P14-P19</f>
        <v>-194996.5</v>
      </c>
      <c r="Q23" s="34"/>
    </row>
    <row r="24" spans="1:17" ht="15" customHeight="1">
      <c r="A24" s="35"/>
      <c r="B24" s="38"/>
      <c r="C24" s="251"/>
      <c r="D24" s="465" t="s">
        <v>207</v>
      </c>
      <c r="E24" s="465"/>
      <c r="F24" s="465"/>
      <c r="G24" s="250">
        <v>0</v>
      </c>
      <c r="H24" s="250">
        <v>0</v>
      </c>
      <c r="I24" s="38"/>
      <c r="J24" s="38"/>
      <c r="Q24" s="34"/>
    </row>
    <row r="25" spans="1:17" ht="15" customHeight="1">
      <c r="A25" s="35"/>
      <c r="B25" s="38"/>
      <c r="C25" s="251"/>
      <c r="D25" s="465" t="s">
        <v>208</v>
      </c>
      <c r="E25" s="465"/>
      <c r="F25" s="178"/>
      <c r="G25" s="250">
        <v>11619.12</v>
      </c>
      <c r="H25" s="250">
        <v>31125.48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7"/>
      <c r="H26" s="247"/>
      <c r="I26" s="38"/>
      <c r="J26" s="464" t="s">
        <v>180</v>
      </c>
      <c r="K26" s="464"/>
      <c r="L26" s="464"/>
      <c r="M26" s="464"/>
      <c r="N26" s="464"/>
      <c r="O26" s="19"/>
      <c r="P26" s="19"/>
      <c r="Q26" s="34"/>
    </row>
    <row r="27" spans="1:17" ht="15" customHeight="1">
      <c r="A27" s="35"/>
      <c r="B27" s="38"/>
      <c r="C27" s="464" t="s">
        <v>68</v>
      </c>
      <c r="D27" s="464"/>
      <c r="E27" s="464"/>
      <c r="F27" s="464"/>
      <c r="G27" s="249">
        <f>SUM(G28:G46)</f>
        <v>18744298.359999999</v>
      </c>
      <c r="H27" s="249">
        <f>SUM(H28:H46)</f>
        <v>17706484.740000002</v>
      </c>
      <c r="I27" s="38"/>
      <c r="J27" s="38"/>
      <c r="K27" s="36"/>
      <c r="L27" s="38"/>
      <c r="M27" s="178"/>
      <c r="N27" s="178"/>
      <c r="O27" s="248"/>
      <c r="P27" s="248"/>
      <c r="Q27" s="34"/>
    </row>
    <row r="28" spans="1:17" ht="15" customHeight="1">
      <c r="A28" s="35"/>
      <c r="B28" s="38"/>
      <c r="C28" s="252"/>
      <c r="D28" s="465" t="s">
        <v>181</v>
      </c>
      <c r="E28" s="465"/>
      <c r="F28" s="465"/>
      <c r="G28" s="250">
        <v>15327156.609999999</v>
      </c>
      <c r="H28" s="250">
        <v>13500686.630000001</v>
      </c>
      <c r="I28" s="38"/>
      <c r="J28" s="38"/>
      <c r="K28" s="252" t="s">
        <v>67</v>
      </c>
      <c r="L28" s="252"/>
      <c r="M28" s="252"/>
      <c r="N28" s="252"/>
      <c r="O28" s="249">
        <f>O29+O32</f>
        <v>0</v>
      </c>
      <c r="P28" s="249">
        <f>P29+P32</f>
        <v>0</v>
      </c>
      <c r="Q28" s="34"/>
    </row>
    <row r="29" spans="1:17" ht="15" customHeight="1">
      <c r="A29" s="35"/>
      <c r="B29" s="38"/>
      <c r="C29" s="252"/>
      <c r="D29" s="465" t="s">
        <v>88</v>
      </c>
      <c r="E29" s="465"/>
      <c r="F29" s="465"/>
      <c r="G29" s="250">
        <v>507663.35</v>
      </c>
      <c r="H29" s="250">
        <v>593456.86</v>
      </c>
      <c r="I29" s="38"/>
      <c r="J29" s="19"/>
      <c r="K29" s="19"/>
      <c r="L29" s="251" t="s">
        <v>182</v>
      </c>
      <c r="M29" s="251"/>
      <c r="N29" s="251"/>
      <c r="O29" s="250">
        <f>SUM(O30:O31)</f>
        <v>0</v>
      </c>
      <c r="P29" s="250">
        <f>SUM(P30:P31)</f>
        <v>0</v>
      </c>
      <c r="Q29" s="34"/>
    </row>
    <row r="30" spans="1:17" ht="15" customHeight="1">
      <c r="A30" s="35"/>
      <c r="B30" s="38"/>
      <c r="C30" s="252"/>
      <c r="D30" s="465" t="s">
        <v>90</v>
      </c>
      <c r="E30" s="465"/>
      <c r="F30" s="465"/>
      <c r="G30" s="250">
        <v>2909478.4</v>
      </c>
      <c r="H30" s="250">
        <v>3612341.25</v>
      </c>
      <c r="I30" s="38"/>
      <c r="J30" s="38"/>
      <c r="K30" s="252"/>
      <c r="L30" s="251" t="s">
        <v>183</v>
      </c>
      <c r="M30" s="251"/>
      <c r="N30" s="251"/>
      <c r="O30" s="250">
        <v>0</v>
      </c>
      <c r="P30" s="250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7"/>
      <c r="H31" s="247"/>
      <c r="I31" s="38"/>
      <c r="J31" s="38"/>
      <c r="K31" s="252"/>
      <c r="L31" s="251" t="s">
        <v>185</v>
      </c>
      <c r="M31" s="251"/>
      <c r="N31" s="251"/>
      <c r="O31" s="250">
        <v>0</v>
      </c>
      <c r="P31" s="250">
        <v>0</v>
      </c>
      <c r="Q31" s="34"/>
    </row>
    <row r="32" spans="1:17" ht="15" customHeight="1">
      <c r="A32" s="35"/>
      <c r="B32" s="38"/>
      <c r="C32" s="252"/>
      <c r="D32" s="465" t="s">
        <v>94</v>
      </c>
      <c r="E32" s="465"/>
      <c r="F32" s="465"/>
      <c r="G32" s="250">
        <v>0</v>
      </c>
      <c r="H32" s="250">
        <v>0</v>
      </c>
      <c r="I32" s="38"/>
      <c r="J32" s="38"/>
      <c r="K32" s="252"/>
      <c r="L32" s="466" t="s">
        <v>213</v>
      </c>
      <c r="M32" s="466"/>
      <c r="N32" s="466"/>
      <c r="O32" s="250">
        <v>0</v>
      </c>
      <c r="P32" s="250">
        <v>0</v>
      </c>
      <c r="Q32" s="34"/>
    </row>
    <row r="33" spans="1:17" ht="15" customHeight="1">
      <c r="A33" s="35"/>
      <c r="B33" s="38"/>
      <c r="C33" s="252"/>
      <c r="D33" s="465" t="s">
        <v>184</v>
      </c>
      <c r="E33" s="465"/>
      <c r="F33" s="465"/>
      <c r="G33" s="250">
        <v>0</v>
      </c>
      <c r="H33" s="250">
        <v>0</v>
      </c>
      <c r="I33" s="38"/>
      <c r="J33" s="38"/>
      <c r="K33" s="247"/>
      <c r="Q33" s="34"/>
    </row>
    <row r="34" spans="1:17" ht="15" customHeight="1">
      <c r="A34" s="35"/>
      <c r="B34" s="38"/>
      <c r="C34" s="252"/>
      <c r="D34" s="465" t="s">
        <v>186</v>
      </c>
      <c r="E34" s="465"/>
      <c r="F34" s="465"/>
      <c r="G34" s="250">
        <v>0</v>
      </c>
      <c r="H34" s="250">
        <v>0</v>
      </c>
      <c r="I34" s="38"/>
      <c r="J34" s="38"/>
      <c r="K34" s="252" t="s">
        <v>68</v>
      </c>
      <c r="L34" s="252"/>
      <c r="M34" s="252"/>
      <c r="N34" s="252"/>
      <c r="O34" s="249">
        <f>O35+O38</f>
        <v>0</v>
      </c>
      <c r="P34" s="249">
        <f>P35+P38</f>
        <v>0</v>
      </c>
      <c r="Q34" s="34"/>
    </row>
    <row r="35" spans="1:17" ht="15" customHeight="1">
      <c r="A35" s="35"/>
      <c r="B35" s="38"/>
      <c r="C35" s="252"/>
      <c r="D35" s="465" t="s">
        <v>99</v>
      </c>
      <c r="E35" s="465"/>
      <c r="F35" s="465"/>
      <c r="G35" s="250">
        <v>0</v>
      </c>
      <c r="H35" s="250">
        <v>0</v>
      </c>
      <c r="I35" s="38"/>
      <c r="J35" s="38"/>
      <c r="K35" s="19"/>
      <c r="L35" s="251" t="s">
        <v>187</v>
      </c>
      <c r="M35" s="251"/>
      <c r="N35" s="251"/>
      <c r="O35" s="250">
        <f>SUM(O36:O37)</f>
        <v>0</v>
      </c>
      <c r="P35" s="250">
        <f>SUM(P36:P37)</f>
        <v>0</v>
      </c>
      <c r="Q35" s="34"/>
    </row>
    <row r="36" spans="1:17" ht="15" customHeight="1">
      <c r="A36" s="35"/>
      <c r="B36" s="38"/>
      <c r="C36" s="252"/>
      <c r="D36" s="465" t="s">
        <v>101</v>
      </c>
      <c r="E36" s="465"/>
      <c r="F36" s="465"/>
      <c r="G36" s="250">
        <v>0</v>
      </c>
      <c r="H36" s="250">
        <v>0</v>
      </c>
      <c r="I36" s="38"/>
      <c r="J36" s="38"/>
      <c r="K36" s="252"/>
      <c r="L36" s="251" t="s">
        <v>183</v>
      </c>
      <c r="M36" s="251"/>
      <c r="N36" s="251"/>
      <c r="O36" s="250">
        <v>0</v>
      </c>
      <c r="P36" s="250">
        <v>0</v>
      </c>
      <c r="Q36" s="34"/>
    </row>
    <row r="37" spans="1:17" ht="15" customHeight="1">
      <c r="A37" s="35"/>
      <c r="B37" s="38"/>
      <c r="C37" s="252"/>
      <c r="D37" s="465" t="s">
        <v>103</v>
      </c>
      <c r="E37" s="465"/>
      <c r="F37" s="465"/>
      <c r="G37" s="250">
        <v>0</v>
      </c>
      <c r="H37" s="250">
        <v>0</v>
      </c>
      <c r="I37" s="38"/>
      <c r="J37" s="19"/>
      <c r="K37" s="252"/>
      <c r="L37" s="251" t="s">
        <v>185</v>
      </c>
      <c r="M37" s="251"/>
      <c r="N37" s="251"/>
      <c r="O37" s="250">
        <v>0</v>
      </c>
      <c r="P37" s="250">
        <v>0</v>
      </c>
      <c r="Q37" s="34"/>
    </row>
    <row r="38" spans="1:17" ht="15" customHeight="1">
      <c r="A38" s="35"/>
      <c r="B38" s="38"/>
      <c r="C38" s="252"/>
      <c r="D38" s="465" t="s">
        <v>104</v>
      </c>
      <c r="E38" s="465"/>
      <c r="F38" s="465"/>
      <c r="G38" s="250">
        <v>0</v>
      </c>
      <c r="H38" s="250">
        <v>0</v>
      </c>
      <c r="I38" s="38"/>
      <c r="J38" s="38"/>
      <c r="K38" s="252"/>
      <c r="L38" s="466" t="s">
        <v>212</v>
      </c>
      <c r="M38" s="466"/>
      <c r="N38" s="466"/>
      <c r="O38" s="250">
        <v>0</v>
      </c>
      <c r="P38" s="250">
        <v>0</v>
      </c>
      <c r="Q38" s="34"/>
    </row>
    <row r="39" spans="1:17" ht="15" customHeight="1">
      <c r="A39" s="35"/>
      <c r="B39" s="38"/>
      <c r="C39" s="252"/>
      <c r="D39" s="465" t="s">
        <v>105</v>
      </c>
      <c r="E39" s="465"/>
      <c r="F39" s="465"/>
      <c r="G39" s="250">
        <v>0</v>
      </c>
      <c r="H39" s="250">
        <v>0</v>
      </c>
      <c r="I39" s="38"/>
      <c r="J39" s="38"/>
      <c r="K39" s="247"/>
      <c r="Q39" s="34"/>
    </row>
    <row r="40" spans="1:17" ht="15" customHeight="1">
      <c r="A40" s="35"/>
      <c r="B40" s="38"/>
      <c r="C40" s="252"/>
      <c r="D40" s="465" t="s">
        <v>107</v>
      </c>
      <c r="E40" s="465"/>
      <c r="F40" s="465"/>
      <c r="G40" s="250">
        <v>0</v>
      </c>
      <c r="H40" s="250">
        <v>0</v>
      </c>
      <c r="I40" s="38"/>
      <c r="J40" s="38"/>
      <c r="K40" s="464" t="s">
        <v>189</v>
      </c>
      <c r="L40" s="464"/>
      <c r="M40" s="464"/>
      <c r="N40" s="464"/>
      <c r="O40" s="249">
        <f>O28-O34</f>
        <v>0</v>
      </c>
      <c r="P40" s="249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7"/>
      <c r="H41" s="247"/>
      <c r="I41" s="38"/>
      <c r="J41" s="38"/>
      <c r="Q41" s="34"/>
    </row>
    <row r="42" spans="1:17" ht="15" customHeight="1">
      <c r="A42" s="35"/>
      <c r="B42" s="38"/>
      <c r="C42" s="252"/>
      <c r="D42" s="465" t="s">
        <v>188</v>
      </c>
      <c r="E42" s="465"/>
      <c r="F42" s="465"/>
      <c r="G42" s="250">
        <v>0</v>
      </c>
      <c r="H42" s="250">
        <v>0</v>
      </c>
      <c r="I42" s="38"/>
      <c r="J42" s="38"/>
      <c r="Q42" s="34"/>
    </row>
    <row r="43" spans="1:17" ht="15" customHeight="1">
      <c r="A43" s="35"/>
      <c r="B43" s="38"/>
      <c r="C43" s="252"/>
      <c r="D43" s="465" t="s">
        <v>140</v>
      </c>
      <c r="E43" s="465"/>
      <c r="F43" s="465"/>
      <c r="G43" s="250">
        <v>0</v>
      </c>
      <c r="H43" s="250">
        <v>0</v>
      </c>
      <c r="I43" s="38"/>
      <c r="J43" s="467" t="s">
        <v>191</v>
      </c>
      <c r="K43" s="467"/>
      <c r="L43" s="467"/>
      <c r="M43" s="467"/>
      <c r="N43" s="467"/>
      <c r="O43" s="255">
        <f>G48+O23+O40</f>
        <v>1519671.4200000018</v>
      </c>
      <c r="P43" s="255">
        <f>H48+P23+P40</f>
        <v>-188355.76000000164</v>
      </c>
      <c r="Q43" s="34"/>
    </row>
    <row r="44" spans="1:17" ht="15" customHeight="1">
      <c r="A44" s="35"/>
      <c r="B44" s="38"/>
      <c r="C44" s="252"/>
      <c r="D44" s="465" t="s">
        <v>114</v>
      </c>
      <c r="E44" s="465"/>
      <c r="F44" s="465"/>
      <c r="G44" s="250">
        <v>0</v>
      </c>
      <c r="H44" s="250">
        <v>0</v>
      </c>
      <c r="I44" s="38"/>
      <c r="Q44" s="34"/>
    </row>
    <row r="45" spans="1:17" ht="15" customHeight="1">
      <c r="A45" s="35"/>
      <c r="B45" s="38"/>
      <c r="C45" s="247"/>
      <c r="D45" s="247"/>
      <c r="E45" s="247"/>
      <c r="F45" s="247"/>
      <c r="G45" s="247"/>
      <c r="H45" s="247"/>
      <c r="I45" s="38"/>
      <c r="Q45" s="34"/>
    </row>
    <row r="46" spans="1:17" ht="15" customHeight="1">
      <c r="A46" s="35"/>
      <c r="B46" s="38"/>
      <c r="C46" s="252"/>
      <c r="D46" s="465" t="s">
        <v>209</v>
      </c>
      <c r="E46" s="465"/>
      <c r="F46" s="465"/>
      <c r="G46" s="250">
        <v>0</v>
      </c>
      <c r="H46" s="250">
        <v>0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7"/>
      <c r="H47" s="247"/>
      <c r="I47" s="38"/>
      <c r="J47" s="467" t="s">
        <v>201</v>
      </c>
      <c r="K47" s="467"/>
      <c r="L47" s="467"/>
      <c r="M47" s="467"/>
      <c r="N47" s="467"/>
      <c r="O47" s="255">
        <f>+P48</f>
        <v>-188355.76000000164</v>
      </c>
      <c r="P47" s="255">
        <v>0</v>
      </c>
      <c r="Q47" s="34"/>
    </row>
    <row r="48" spans="1:17" s="257" customFormat="1" ht="12.75">
      <c r="A48" s="253"/>
      <c r="B48" s="254"/>
      <c r="C48" s="464" t="s">
        <v>190</v>
      </c>
      <c r="D48" s="464"/>
      <c r="E48" s="464"/>
      <c r="F48" s="464"/>
      <c r="G48" s="255">
        <f>G14-G27</f>
        <v>-840679.23999999836</v>
      </c>
      <c r="H48" s="255">
        <f>H14-H27</f>
        <v>6640.7399999983609</v>
      </c>
      <c r="I48" s="254"/>
      <c r="J48" s="467" t="s">
        <v>202</v>
      </c>
      <c r="K48" s="467"/>
      <c r="L48" s="467"/>
      <c r="M48" s="467"/>
      <c r="N48" s="467"/>
      <c r="O48" s="255">
        <f>+O47+O43</f>
        <v>1331315.6600000001</v>
      </c>
      <c r="P48" s="255">
        <f>+P43+P47</f>
        <v>-188355.76000000164</v>
      </c>
      <c r="Q48" s="256"/>
    </row>
    <row r="49" spans="1:17" s="257" customFormat="1" ht="12.75">
      <c r="A49" s="253"/>
      <c r="B49" s="254"/>
      <c r="C49" s="252"/>
      <c r="D49" s="252"/>
      <c r="E49" s="252"/>
      <c r="F49" s="252"/>
      <c r="G49" s="255"/>
      <c r="H49" s="255"/>
      <c r="I49" s="254"/>
      <c r="Q49" s="256"/>
    </row>
    <row r="50" spans="1:17" ht="14.25" customHeight="1">
      <c r="A50" s="85"/>
      <c r="B50" s="49"/>
      <c r="C50" s="258"/>
      <c r="D50" s="258"/>
      <c r="E50" s="258"/>
      <c r="F50" s="258"/>
      <c r="G50" s="259"/>
      <c r="H50" s="259"/>
      <c r="I50" s="49"/>
      <c r="J50" s="48"/>
      <c r="K50" s="48"/>
      <c r="L50" s="48"/>
      <c r="M50" s="48"/>
      <c r="N50" s="48"/>
      <c r="O50" s="48"/>
      <c r="P50" s="48"/>
      <c r="Q50" s="51"/>
    </row>
    <row r="51" spans="1:17" ht="14.25" customHeight="1">
      <c r="A51" s="38"/>
      <c r="I51" s="38"/>
      <c r="J51" s="38"/>
      <c r="K51" s="247"/>
      <c r="L51" s="247"/>
      <c r="M51" s="247"/>
      <c r="N51" s="247"/>
      <c r="O51" s="248"/>
      <c r="P51" s="248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2"/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2"/>
      <c r="P54" s="19"/>
      <c r="Q54" s="19"/>
    </row>
    <row r="55" spans="1:17" ht="29.25" customHeight="1">
      <c r="A55" s="19"/>
      <c r="B55" s="57"/>
      <c r="C55" s="58"/>
      <c r="D55" s="468"/>
      <c r="E55" s="468"/>
      <c r="F55" s="468"/>
      <c r="G55" s="468"/>
      <c r="H55" s="58"/>
      <c r="I55" s="59"/>
      <c r="J55" s="59"/>
      <c r="K55" s="19"/>
      <c r="L55" s="443"/>
      <c r="M55" s="443"/>
      <c r="N55" s="443"/>
      <c r="O55" s="443"/>
      <c r="P55" s="19"/>
      <c r="Q55" s="19"/>
    </row>
    <row r="56" spans="1:17" ht="14.1" customHeight="1">
      <c r="A56" s="19"/>
      <c r="B56" s="64"/>
      <c r="C56" s="19"/>
      <c r="D56" s="405" t="s">
        <v>410</v>
      </c>
      <c r="E56" s="405"/>
      <c r="F56" s="405"/>
      <c r="G56" s="405"/>
      <c r="H56" s="19"/>
      <c r="I56" s="43"/>
      <c r="J56" s="19"/>
      <c r="K56" s="21"/>
      <c r="L56" s="405" t="s">
        <v>414</v>
      </c>
      <c r="M56" s="405"/>
      <c r="N56" s="405"/>
      <c r="O56" s="405"/>
      <c r="P56" s="19"/>
      <c r="Q56" s="19"/>
    </row>
    <row r="57" spans="1:17" ht="14.1" customHeight="1">
      <c r="A57" s="19"/>
      <c r="B57" s="65"/>
      <c r="C57" s="19"/>
      <c r="D57" s="400" t="s">
        <v>411</v>
      </c>
      <c r="E57" s="400"/>
      <c r="F57" s="400"/>
      <c r="G57" s="400"/>
      <c r="H57" s="19"/>
      <c r="I57" s="43"/>
      <c r="J57" s="19"/>
      <c r="L57" s="400" t="s">
        <v>413</v>
      </c>
      <c r="M57" s="400"/>
      <c r="N57" s="400"/>
      <c r="O57" s="400"/>
      <c r="P57" s="19"/>
      <c r="Q57" s="19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10" workbookViewId="0">
      <selection activeCell="D53" sqref="D53"/>
    </sheetView>
  </sheetViews>
  <sheetFormatPr baseColWidth="10" defaultRowHeight="11.25"/>
  <cols>
    <col min="1" max="1" width="1.140625" style="263" customWidth="1"/>
    <col min="2" max="3" width="3.7109375" style="264" customWidth="1"/>
    <col min="4" max="4" width="46.42578125" style="264" customWidth="1"/>
    <col min="5" max="10" width="15.7109375" style="264" customWidth="1"/>
    <col min="11" max="11" width="2" style="263" customWidth="1"/>
    <col min="12" max="16384" width="11.42578125" style="264"/>
  </cols>
  <sheetData>
    <row r="1" spans="1:10" s="263" customFormat="1"/>
    <row r="2" spans="1:10">
      <c r="B2" s="481" t="s">
        <v>193</v>
      </c>
      <c r="C2" s="482"/>
      <c r="D2" s="482"/>
      <c r="E2" s="482"/>
      <c r="F2" s="482"/>
      <c r="G2" s="482"/>
      <c r="H2" s="482"/>
      <c r="I2" s="482"/>
      <c r="J2" s="483"/>
    </row>
    <row r="3" spans="1:10">
      <c r="B3" s="484" t="s">
        <v>409</v>
      </c>
      <c r="C3" s="485"/>
      <c r="D3" s="485"/>
      <c r="E3" s="485"/>
      <c r="F3" s="485"/>
      <c r="G3" s="485"/>
      <c r="H3" s="485"/>
      <c r="I3" s="485"/>
      <c r="J3" s="486"/>
    </row>
    <row r="4" spans="1:10">
      <c r="B4" s="484" t="s">
        <v>214</v>
      </c>
      <c r="C4" s="485"/>
      <c r="D4" s="485"/>
      <c r="E4" s="485"/>
      <c r="F4" s="485"/>
      <c r="G4" s="485"/>
      <c r="H4" s="485"/>
      <c r="I4" s="485"/>
      <c r="J4" s="486"/>
    </row>
    <row r="5" spans="1:10">
      <c r="B5" s="487" t="s">
        <v>215</v>
      </c>
      <c r="C5" s="488"/>
      <c r="D5" s="488"/>
      <c r="E5" s="488"/>
      <c r="F5" s="488"/>
      <c r="G5" s="488"/>
      <c r="H5" s="488"/>
      <c r="I5" s="488"/>
      <c r="J5" s="489"/>
    </row>
    <row r="6" spans="1:10" s="263" customFormat="1">
      <c r="A6" s="265"/>
      <c r="B6" s="265"/>
      <c r="C6" s="265"/>
      <c r="D6" s="265"/>
      <c r="F6" s="266"/>
      <c r="G6" s="266"/>
      <c r="H6" s="266"/>
      <c r="I6" s="266"/>
      <c r="J6" s="266"/>
    </row>
    <row r="7" spans="1:10" ht="12" customHeight="1">
      <c r="A7" s="267"/>
      <c r="B7" s="480" t="s">
        <v>216</v>
      </c>
      <c r="C7" s="480"/>
      <c r="D7" s="480"/>
      <c r="E7" s="480" t="s">
        <v>217</v>
      </c>
      <c r="F7" s="480"/>
      <c r="G7" s="480"/>
      <c r="H7" s="480"/>
      <c r="I7" s="480"/>
      <c r="J7" s="479" t="s">
        <v>218</v>
      </c>
    </row>
    <row r="8" spans="1:10" ht="22.5">
      <c r="A8" s="265"/>
      <c r="B8" s="480"/>
      <c r="C8" s="480"/>
      <c r="D8" s="480"/>
      <c r="E8" s="294" t="s">
        <v>219</v>
      </c>
      <c r="F8" s="295" t="s">
        <v>220</v>
      </c>
      <c r="G8" s="294" t="s">
        <v>221</v>
      </c>
      <c r="H8" s="294" t="s">
        <v>222</v>
      </c>
      <c r="I8" s="294" t="s">
        <v>223</v>
      </c>
      <c r="J8" s="479"/>
    </row>
    <row r="9" spans="1:10" ht="12" customHeight="1">
      <c r="A9" s="265"/>
      <c r="B9" s="480"/>
      <c r="C9" s="480"/>
      <c r="D9" s="480"/>
      <c r="E9" s="294" t="s">
        <v>224</v>
      </c>
      <c r="F9" s="294" t="s">
        <v>225</v>
      </c>
      <c r="G9" s="294" t="s">
        <v>226</v>
      </c>
      <c r="H9" s="294" t="s">
        <v>227</v>
      </c>
      <c r="I9" s="294" t="s">
        <v>228</v>
      </c>
      <c r="J9" s="294" t="s">
        <v>241</v>
      </c>
    </row>
    <row r="10" spans="1:10" ht="12" customHeight="1">
      <c r="A10" s="268"/>
      <c r="B10" s="269"/>
      <c r="C10" s="270"/>
      <c r="D10" s="271"/>
      <c r="E10" s="272"/>
      <c r="F10" s="273"/>
      <c r="G10" s="273"/>
      <c r="H10" s="273"/>
      <c r="I10" s="273"/>
      <c r="J10" s="273"/>
    </row>
    <row r="11" spans="1:10" ht="12" customHeight="1">
      <c r="A11" s="268"/>
      <c r="B11" s="476" t="s">
        <v>85</v>
      </c>
      <c r="C11" s="470"/>
      <c r="D11" s="471"/>
      <c r="E11" s="286">
        <v>0</v>
      </c>
      <c r="F11" s="286">
        <v>0</v>
      </c>
      <c r="G11" s="286">
        <f>+E11+F11</f>
        <v>0</v>
      </c>
      <c r="H11" s="286">
        <v>0</v>
      </c>
      <c r="I11" s="286">
        <v>0</v>
      </c>
      <c r="J11" s="286">
        <f>+I11-E11</f>
        <v>0</v>
      </c>
    </row>
    <row r="12" spans="1:10" ht="12" customHeight="1">
      <c r="A12" s="268"/>
      <c r="B12" s="476" t="s">
        <v>206</v>
      </c>
      <c r="C12" s="470"/>
      <c r="D12" s="471"/>
      <c r="E12" s="286">
        <v>0</v>
      </c>
      <c r="F12" s="286">
        <v>0</v>
      </c>
      <c r="G12" s="286">
        <f t="shared" ref="G12:G24" si="0">+E12+F12</f>
        <v>0</v>
      </c>
      <c r="H12" s="286">
        <v>0</v>
      </c>
      <c r="I12" s="286">
        <v>0</v>
      </c>
      <c r="J12" s="286">
        <f t="shared" ref="J12:J24" si="1">+I12-E12</f>
        <v>0</v>
      </c>
    </row>
    <row r="13" spans="1:10" ht="12" customHeight="1">
      <c r="A13" s="268"/>
      <c r="B13" s="476" t="s">
        <v>89</v>
      </c>
      <c r="C13" s="470"/>
      <c r="D13" s="471"/>
      <c r="E13" s="286">
        <v>0</v>
      </c>
      <c r="F13" s="286">
        <v>0</v>
      </c>
      <c r="G13" s="286">
        <f t="shared" si="0"/>
        <v>0</v>
      </c>
      <c r="H13" s="286">
        <v>0</v>
      </c>
      <c r="I13" s="286">
        <v>0</v>
      </c>
      <c r="J13" s="286">
        <f t="shared" si="1"/>
        <v>0</v>
      </c>
    </row>
    <row r="14" spans="1:10" ht="12" customHeight="1">
      <c r="A14" s="268"/>
      <c r="B14" s="476" t="s">
        <v>91</v>
      </c>
      <c r="C14" s="470"/>
      <c r="D14" s="471"/>
      <c r="E14" s="286">
        <v>0</v>
      </c>
      <c r="F14" s="286">
        <v>0</v>
      </c>
      <c r="G14" s="286">
        <f t="shared" si="0"/>
        <v>0</v>
      </c>
      <c r="H14" s="286">
        <v>0</v>
      </c>
      <c r="I14" s="286">
        <v>0</v>
      </c>
      <c r="J14" s="286">
        <f t="shared" si="1"/>
        <v>0</v>
      </c>
    </row>
    <row r="15" spans="1:10" ht="12" customHeight="1">
      <c r="A15" s="268"/>
      <c r="B15" s="476" t="s">
        <v>229</v>
      </c>
      <c r="C15" s="470"/>
      <c r="D15" s="471"/>
      <c r="E15" s="286">
        <f>+E16+E17</f>
        <v>0</v>
      </c>
      <c r="F15" s="286">
        <f>+F16+F17</f>
        <v>0</v>
      </c>
      <c r="G15" s="286">
        <f>+G16+G17</f>
        <v>0</v>
      </c>
      <c r="H15" s="286">
        <f>+H16+H17</f>
        <v>0</v>
      </c>
      <c r="I15" s="286">
        <f>+I16+I17</f>
        <v>0</v>
      </c>
      <c r="J15" s="286">
        <f t="shared" si="1"/>
        <v>0</v>
      </c>
    </row>
    <row r="16" spans="1:10" ht="12" customHeight="1">
      <c r="A16" s="268"/>
      <c r="B16" s="275"/>
      <c r="C16" s="470" t="s">
        <v>230</v>
      </c>
      <c r="D16" s="471"/>
      <c r="E16" s="286">
        <v>0</v>
      </c>
      <c r="F16" s="286">
        <v>0</v>
      </c>
      <c r="G16" s="286">
        <f t="shared" si="0"/>
        <v>0</v>
      </c>
      <c r="H16" s="286">
        <v>0</v>
      </c>
      <c r="I16" s="286">
        <v>0</v>
      </c>
      <c r="J16" s="286">
        <f t="shared" si="1"/>
        <v>0</v>
      </c>
    </row>
    <row r="17" spans="1:10" ht="12" customHeight="1">
      <c r="A17" s="268"/>
      <c r="B17" s="275"/>
      <c r="C17" s="470" t="s">
        <v>231</v>
      </c>
      <c r="D17" s="471"/>
      <c r="E17" s="286">
        <v>0</v>
      </c>
      <c r="F17" s="286">
        <v>0</v>
      </c>
      <c r="G17" s="286">
        <f t="shared" si="0"/>
        <v>0</v>
      </c>
      <c r="H17" s="286">
        <v>0</v>
      </c>
      <c r="I17" s="286">
        <v>0</v>
      </c>
      <c r="J17" s="286">
        <f t="shared" si="1"/>
        <v>0</v>
      </c>
    </row>
    <row r="18" spans="1:10" ht="12" customHeight="1">
      <c r="A18" s="268"/>
      <c r="B18" s="476" t="s">
        <v>232</v>
      </c>
      <c r="C18" s="470"/>
      <c r="D18" s="471"/>
      <c r="E18" s="286">
        <f>+E19+E20</f>
        <v>0</v>
      </c>
      <c r="F18" s="286">
        <f>+F19+F20</f>
        <v>0</v>
      </c>
      <c r="G18" s="286">
        <f t="shared" si="0"/>
        <v>0</v>
      </c>
      <c r="H18" s="286">
        <f>+H19+H20</f>
        <v>0</v>
      </c>
      <c r="I18" s="286">
        <f>+I19+I20</f>
        <v>0</v>
      </c>
      <c r="J18" s="286">
        <f t="shared" si="1"/>
        <v>0</v>
      </c>
    </row>
    <row r="19" spans="1:10" ht="12" customHeight="1">
      <c r="A19" s="268"/>
      <c r="B19" s="275"/>
      <c r="C19" s="470" t="s">
        <v>230</v>
      </c>
      <c r="D19" s="471"/>
      <c r="E19" s="286">
        <v>0</v>
      </c>
      <c r="F19" s="286">
        <v>0</v>
      </c>
      <c r="G19" s="286">
        <f t="shared" si="0"/>
        <v>0</v>
      </c>
      <c r="H19" s="286">
        <v>0</v>
      </c>
      <c r="I19" s="286">
        <v>0</v>
      </c>
      <c r="J19" s="286">
        <f t="shared" si="1"/>
        <v>0</v>
      </c>
    </row>
    <row r="20" spans="1:10" ht="12" customHeight="1">
      <c r="A20" s="268"/>
      <c r="B20" s="275"/>
      <c r="C20" s="470" t="s">
        <v>231</v>
      </c>
      <c r="D20" s="471"/>
      <c r="E20" s="286">
        <v>0</v>
      </c>
      <c r="F20" s="286">
        <v>0</v>
      </c>
      <c r="G20" s="286">
        <f t="shared" si="0"/>
        <v>0</v>
      </c>
      <c r="H20" s="286">
        <v>0</v>
      </c>
      <c r="I20" s="286">
        <v>0</v>
      </c>
      <c r="J20" s="286">
        <f t="shared" si="1"/>
        <v>0</v>
      </c>
    </row>
    <row r="21" spans="1:10" ht="12" customHeight="1">
      <c r="A21" s="268"/>
      <c r="B21" s="476" t="s">
        <v>233</v>
      </c>
      <c r="C21" s="470"/>
      <c r="D21" s="471"/>
      <c r="E21" s="286">
        <v>0</v>
      </c>
      <c r="F21" s="286">
        <v>0</v>
      </c>
      <c r="G21" s="286">
        <f t="shared" si="0"/>
        <v>0</v>
      </c>
      <c r="H21" s="286">
        <v>0</v>
      </c>
      <c r="I21" s="286">
        <v>0</v>
      </c>
      <c r="J21" s="286">
        <f t="shared" si="1"/>
        <v>0</v>
      </c>
    </row>
    <row r="22" spans="1:10" ht="12" customHeight="1">
      <c r="A22" s="268"/>
      <c r="B22" s="476" t="s">
        <v>102</v>
      </c>
      <c r="C22" s="470"/>
      <c r="D22" s="471"/>
      <c r="E22" s="370">
        <v>20725000</v>
      </c>
      <c r="F22" s="370">
        <v>0</v>
      </c>
      <c r="G22" s="370">
        <f t="shared" si="0"/>
        <v>20725000</v>
      </c>
      <c r="H22" s="370">
        <v>2945722</v>
      </c>
      <c r="I22" s="370">
        <v>17779277</v>
      </c>
      <c r="J22" s="370">
        <f t="shared" si="1"/>
        <v>-2945723</v>
      </c>
    </row>
    <row r="23" spans="1:10" ht="12" customHeight="1">
      <c r="A23" s="276"/>
      <c r="B23" s="476" t="s">
        <v>234</v>
      </c>
      <c r="C23" s="470"/>
      <c r="D23" s="471"/>
      <c r="E23" s="370">
        <v>0</v>
      </c>
      <c r="F23" s="370">
        <v>0</v>
      </c>
      <c r="G23" s="370">
        <f t="shared" si="0"/>
        <v>0</v>
      </c>
      <c r="H23" s="370">
        <v>0</v>
      </c>
      <c r="I23" s="370">
        <v>0</v>
      </c>
      <c r="J23" s="370">
        <f t="shared" si="1"/>
        <v>0</v>
      </c>
    </row>
    <row r="24" spans="1:10" ht="12" customHeight="1">
      <c r="A24" s="268"/>
      <c r="B24" s="476" t="s">
        <v>235</v>
      </c>
      <c r="C24" s="470"/>
      <c r="D24" s="471"/>
      <c r="E24" s="370">
        <v>0</v>
      </c>
      <c r="F24" s="370">
        <v>0</v>
      </c>
      <c r="G24" s="370">
        <f t="shared" si="0"/>
        <v>0</v>
      </c>
      <c r="H24" s="370">
        <v>0</v>
      </c>
      <c r="I24" s="370">
        <v>0</v>
      </c>
      <c r="J24" s="370">
        <f t="shared" si="1"/>
        <v>0</v>
      </c>
    </row>
    <row r="25" spans="1:10" ht="12" customHeight="1">
      <c r="A25" s="268"/>
      <c r="B25" s="277"/>
      <c r="C25" s="278"/>
      <c r="D25" s="279"/>
      <c r="E25" s="371"/>
      <c r="F25" s="372"/>
      <c r="G25" s="372"/>
      <c r="H25" s="372"/>
      <c r="I25" s="372"/>
      <c r="J25" s="372"/>
    </row>
    <row r="26" spans="1:10" ht="12" customHeight="1">
      <c r="A26" s="265"/>
      <c r="B26" s="280"/>
      <c r="C26" s="281"/>
      <c r="D26" s="282" t="s">
        <v>236</v>
      </c>
      <c r="E26" s="370">
        <f>SUM(E11+E12+E13+E14+E15+E18+E21+E22+E23+E24)</f>
        <v>20725000</v>
      </c>
      <c r="F26" s="370">
        <f>SUM(F11+F12+F13+F14+F15+F18+F21+F22+F23+F24)</f>
        <v>0</v>
      </c>
      <c r="G26" s="370">
        <f>SUM(G11+G12+G13+G14+G15+G18+G21+G22+G23+G24)</f>
        <v>20725000</v>
      </c>
      <c r="H26" s="370">
        <f>SUM(H11+H12+H13+H14+H15+H18+H21+H22+H23+H24)</f>
        <v>2945722</v>
      </c>
      <c r="I26" s="370">
        <f>SUM(I11+I12+I13+I14+I15+I18+I21+I22+I23+I24)</f>
        <v>17779277</v>
      </c>
      <c r="J26" s="477">
        <f>SUM(J11:J24)</f>
        <v>-2945723</v>
      </c>
    </row>
    <row r="27" spans="1:10" ht="12" customHeight="1">
      <c r="A27" s="268"/>
      <c r="B27" s="283"/>
      <c r="C27" s="283"/>
      <c r="D27" s="283"/>
      <c r="E27" s="373"/>
      <c r="F27" s="373"/>
      <c r="G27" s="373"/>
      <c r="H27" s="474" t="s">
        <v>417</v>
      </c>
      <c r="I27" s="475"/>
      <c r="J27" s="478"/>
    </row>
    <row r="28" spans="1:10" ht="12" customHeight="1">
      <c r="A28" s="265"/>
      <c r="B28" s="265"/>
      <c r="C28" s="265"/>
      <c r="D28" s="265"/>
      <c r="E28" s="266"/>
      <c r="F28" s="266"/>
      <c r="G28" s="266"/>
      <c r="H28" s="266"/>
      <c r="I28" s="266"/>
      <c r="J28" s="266"/>
    </row>
    <row r="29" spans="1:10" ht="12" customHeight="1">
      <c r="A29" s="265"/>
      <c r="B29" s="479" t="s">
        <v>237</v>
      </c>
      <c r="C29" s="479"/>
      <c r="D29" s="479"/>
      <c r="E29" s="480" t="s">
        <v>217</v>
      </c>
      <c r="F29" s="480"/>
      <c r="G29" s="480"/>
      <c r="H29" s="480"/>
      <c r="I29" s="480"/>
      <c r="J29" s="479" t="s">
        <v>218</v>
      </c>
    </row>
    <row r="30" spans="1:10" ht="22.5">
      <c r="A30" s="265"/>
      <c r="B30" s="479"/>
      <c r="C30" s="479"/>
      <c r="D30" s="479"/>
      <c r="E30" s="294" t="s">
        <v>219</v>
      </c>
      <c r="F30" s="295" t="s">
        <v>220</v>
      </c>
      <c r="G30" s="294" t="s">
        <v>221</v>
      </c>
      <c r="H30" s="294" t="s">
        <v>222</v>
      </c>
      <c r="I30" s="294" t="s">
        <v>223</v>
      </c>
      <c r="J30" s="479"/>
    </row>
    <row r="31" spans="1:10" ht="12" customHeight="1">
      <c r="A31" s="265"/>
      <c r="B31" s="479"/>
      <c r="C31" s="479"/>
      <c r="D31" s="479"/>
      <c r="E31" s="294" t="s">
        <v>224</v>
      </c>
      <c r="F31" s="294" t="s">
        <v>225</v>
      </c>
      <c r="G31" s="294" t="s">
        <v>226</v>
      </c>
      <c r="H31" s="294" t="s">
        <v>227</v>
      </c>
      <c r="I31" s="294" t="s">
        <v>228</v>
      </c>
      <c r="J31" s="294" t="s">
        <v>241</v>
      </c>
    </row>
    <row r="32" spans="1:10" ht="12" customHeight="1">
      <c r="A32" s="268"/>
      <c r="B32" s="269"/>
      <c r="C32" s="270"/>
      <c r="D32" s="271"/>
      <c r="E32" s="273"/>
      <c r="F32" s="273"/>
      <c r="G32" s="273"/>
      <c r="H32" s="273"/>
      <c r="I32" s="273"/>
      <c r="J32" s="273"/>
    </row>
    <row r="33" spans="1:10" ht="12" customHeight="1">
      <c r="A33" s="268"/>
      <c r="B33" s="284" t="s">
        <v>238</v>
      </c>
      <c r="C33" s="285"/>
      <c r="D33" s="296"/>
      <c r="E33" s="300">
        <f>+E34+E35+E36+E37+E40+E43+E44</f>
        <v>0</v>
      </c>
      <c r="F33" s="300">
        <f t="shared" ref="F33:J33" si="2">+F34+F35+F36+F37+F40+F43+F44</f>
        <v>0</v>
      </c>
      <c r="G33" s="300">
        <f t="shared" si="2"/>
        <v>0</v>
      </c>
      <c r="H33" s="300">
        <f t="shared" si="2"/>
        <v>0</v>
      </c>
      <c r="I33" s="300">
        <f t="shared" si="2"/>
        <v>0</v>
      </c>
      <c r="J33" s="300">
        <f t="shared" si="2"/>
        <v>0</v>
      </c>
    </row>
    <row r="34" spans="1:10" ht="12" customHeight="1">
      <c r="A34" s="268"/>
      <c r="B34" s="275"/>
      <c r="C34" s="470" t="s">
        <v>85</v>
      </c>
      <c r="D34" s="471"/>
      <c r="E34" s="286">
        <v>0</v>
      </c>
      <c r="F34" s="286">
        <v>0</v>
      </c>
      <c r="G34" s="286">
        <f>+E34+F34</f>
        <v>0</v>
      </c>
      <c r="H34" s="286">
        <v>0</v>
      </c>
      <c r="I34" s="286">
        <v>0</v>
      </c>
      <c r="J34" s="286">
        <f>+I34-E34</f>
        <v>0</v>
      </c>
    </row>
    <row r="35" spans="1:10" ht="12" customHeight="1">
      <c r="A35" s="268"/>
      <c r="B35" s="275"/>
      <c r="C35" s="470" t="s">
        <v>89</v>
      </c>
      <c r="D35" s="471"/>
      <c r="E35" s="286">
        <v>0</v>
      </c>
      <c r="F35" s="286">
        <v>0</v>
      </c>
      <c r="G35" s="286">
        <f t="shared" ref="G35:G49" si="3">+E35+F35</f>
        <v>0</v>
      </c>
      <c r="H35" s="286">
        <v>0</v>
      </c>
      <c r="I35" s="286">
        <v>0</v>
      </c>
      <c r="J35" s="286">
        <f t="shared" ref="J35:J52" si="4">+I35-E35</f>
        <v>0</v>
      </c>
    </row>
    <row r="36" spans="1:10" ht="12" customHeight="1">
      <c r="A36" s="268"/>
      <c r="B36" s="275"/>
      <c r="C36" s="470" t="s">
        <v>91</v>
      </c>
      <c r="D36" s="471"/>
      <c r="E36" s="286">
        <v>0</v>
      </c>
      <c r="F36" s="286">
        <v>0</v>
      </c>
      <c r="G36" s="286">
        <f t="shared" si="3"/>
        <v>0</v>
      </c>
      <c r="H36" s="286">
        <v>0</v>
      </c>
      <c r="I36" s="286">
        <v>0</v>
      </c>
      <c r="J36" s="286">
        <f t="shared" si="4"/>
        <v>0</v>
      </c>
    </row>
    <row r="37" spans="1:10" ht="12" customHeight="1">
      <c r="A37" s="268"/>
      <c r="B37" s="275"/>
      <c r="C37" s="470" t="s">
        <v>229</v>
      </c>
      <c r="D37" s="471"/>
      <c r="E37" s="286">
        <f>+E38+E39</f>
        <v>0</v>
      </c>
      <c r="F37" s="286">
        <f>+F38+F39</f>
        <v>0</v>
      </c>
      <c r="G37" s="286">
        <f t="shared" si="3"/>
        <v>0</v>
      </c>
      <c r="H37" s="286">
        <f>+H38+H39</f>
        <v>0</v>
      </c>
      <c r="I37" s="286">
        <f>+I38+I39</f>
        <v>0</v>
      </c>
      <c r="J37" s="286">
        <f t="shared" si="4"/>
        <v>0</v>
      </c>
    </row>
    <row r="38" spans="1:10" ht="12" customHeight="1">
      <c r="A38" s="268"/>
      <c r="B38" s="275"/>
      <c r="C38" s="297"/>
      <c r="D38" s="287" t="s">
        <v>230</v>
      </c>
      <c r="E38" s="286">
        <v>0</v>
      </c>
      <c r="F38" s="286">
        <v>0</v>
      </c>
      <c r="G38" s="286">
        <f t="shared" si="3"/>
        <v>0</v>
      </c>
      <c r="H38" s="286">
        <v>0</v>
      </c>
      <c r="I38" s="286">
        <v>0</v>
      </c>
      <c r="J38" s="286">
        <f t="shared" si="4"/>
        <v>0</v>
      </c>
    </row>
    <row r="39" spans="1:10" ht="12" customHeight="1">
      <c r="A39" s="268"/>
      <c r="B39" s="275"/>
      <c r="C39" s="297"/>
      <c r="D39" s="287" t="s">
        <v>231</v>
      </c>
      <c r="E39" s="286">
        <v>0</v>
      </c>
      <c r="F39" s="286">
        <v>0</v>
      </c>
      <c r="G39" s="286">
        <f t="shared" si="3"/>
        <v>0</v>
      </c>
      <c r="H39" s="286">
        <v>0</v>
      </c>
      <c r="I39" s="286">
        <v>0</v>
      </c>
      <c r="J39" s="286">
        <f t="shared" si="4"/>
        <v>0</v>
      </c>
    </row>
    <row r="40" spans="1:10" ht="12" customHeight="1">
      <c r="A40" s="268"/>
      <c r="B40" s="275"/>
      <c r="C40" s="470" t="s">
        <v>232</v>
      </c>
      <c r="D40" s="471"/>
      <c r="E40" s="286">
        <f>+E41+E42</f>
        <v>0</v>
      </c>
      <c r="F40" s="286">
        <f>+F41+F42</f>
        <v>0</v>
      </c>
      <c r="G40" s="286">
        <f>+G41+G42</f>
        <v>0</v>
      </c>
      <c r="H40" s="286">
        <f>+H41+H42</f>
        <v>0</v>
      </c>
      <c r="I40" s="286">
        <f>+I41+I42</f>
        <v>0</v>
      </c>
      <c r="J40" s="286">
        <f t="shared" si="4"/>
        <v>0</v>
      </c>
    </row>
    <row r="41" spans="1:10" ht="12" customHeight="1">
      <c r="A41" s="268"/>
      <c r="B41" s="275"/>
      <c r="C41" s="297"/>
      <c r="D41" s="287" t="s">
        <v>230</v>
      </c>
      <c r="E41" s="286">
        <v>0</v>
      </c>
      <c r="F41" s="286">
        <v>0</v>
      </c>
      <c r="G41" s="286">
        <f t="shared" si="3"/>
        <v>0</v>
      </c>
      <c r="H41" s="286">
        <v>0</v>
      </c>
      <c r="I41" s="286">
        <v>0</v>
      </c>
      <c r="J41" s="286">
        <f t="shared" si="4"/>
        <v>0</v>
      </c>
    </row>
    <row r="42" spans="1:10" ht="12" customHeight="1">
      <c r="A42" s="268"/>
      <c r="B42" s="275"/>
      <c r="C42" s="297"/>
      <c r="D42" s="287" t="s">
        <v>231</v>
      </c>
      <c r="E42" s="286">
        <v>0</v>
      </c>
      <c r="F42" s="286">
        <v>0</v>
      </c>
      <c r="G42" s="286">
        <f t="shared" si="3"/>
        <v>0</v>
      </c>
      <c r="H42" s="286">
        <v>0</v>
      </c>
      <c r="I42" s="286">
        <v>0</v>
      </c>
      <c r="J42" s="286">
        <f t="shared" si="4"/>
        <v>0</v>
      </c>
    </row>
    <row r="43" spans="1:10" ht="12" customHeight="1">
      <c r="A43" s="268"/>
      <c r="B43" s="275"/>
      <c r="C43" s="470" t="s">
        <v>102</v>
      </c>
      <c r="D43" s="471"/>
      <c r="E43" s="286">
        <v>0</v>
      </c>
      <c r="F43" s="286">
        <v>0</v>
      </c>
      <c r="G43" s="286">
        <f t="shared" si="3"/>
        <v>0</v>
      </c>
      <c r="H43" s="286">
        <v>0</v>
      </c>
      <c r="I43" s="286">
        <v>0</v>
      </c>
      <c r="J43" s="286">
        <f t="shared" si="4"/>
        <v>0</v>
      </c>
    </row>
    <row r="44" spans="1:10" ht="12" customHeight="1">
      <c r="A44" s="268"/>
      <c r="B44" s="275"/>
      <c r="C44" s="470" t="s">
        <v>234</v>
      </c>
      <c r="D44" s="471"/>
      <c r="E44" s="286">
        <v>0</v>
      </c>
      <c r="F44" s="286">
        <v>0</v>
      </c>
      <c r="G44" s="286">
        <f t="shared" si="3"/>
        <v>0</v>
      </c>
      <c r="H44" s="286">
        <v>0</v>
      </c>
      <c r="I44" s="286">
        <v>0</v>
      </c>
      <c r="J44" s="286">
        <f t="shared" si="4"/>
        <v>0</v>
      </c>
    </row>
    <row r="45" spans="1:10" ht="12" customHeight="1">
      <c r="A45" s="268"/>
      <c r="B45" s="275"/>
      <c r="C45" s="297"/>
      <c r="D45" s="287"/>
      <c r="E45" s="286"/>
      <c r="F45" s="286"/>
      <c r="G45" s="274"/>
      <c r="H45" s="286"/>
      <c r="I45" s="286"/>
      <c r="J45" s="274"/>
    </row>
    <row r="46" spans="1:10" ht="12" customHeight="1">
      <c r="A46" s="268"/>
      <c r="B46" s="284" t="s">
        <v>239</v>
      </c>
      <c r="C46" s="285"/>
      <c r="D46" s="287"/>
      <c r="E46" s="380">
        <f>+E47+E48+E49</f>
        <v>20725000</v>
      </c>
      <c r="F46" s="380">
        <f>+F47+F48+F49</f>
        <v>0</v>
      </c>
      <c r="G46" s="380">
        <f>+G47+G48+G49</f>
        <v>20725000</v>
      </c>
      <c r="H46" s="380">
        <f>+H47+H48+H49</f>
        <v>2945722</v>
      </c>
      <c r="I46" s="380">
        <f>+I47+I48+I49</f>
        <v>17779277</v>
      </c>
      <c r="J46" s="380">
        <f t="shared" si="4"/>
        <v>-2945723</v>
      </c>
    </row>
    <row r="47" spans="1:10" ht="12" customHeight="1">
      <c r="A47" s="268"/>
      <c r="B47" s="284"/>
      <c r="C47" s="470" t="s">
        <v>206</v>
      </c>
      <c r="D47" s="471"/>
      <c r="E47" s="370">
        <v>0</v>
      </c>
      <c r="F47" s="370">
        <v>0</v>
      </c>
      <c r="G47" s="370">
        <f t="shared" si="3"/>
        <v>0</v>
      </c>
      <c r="H47" s="370">
        <v>0</v>
      </c>
      <c r="I47" s="370">
        <v>0</v>
      </c>
      <c r="J47" s="370">
        <f t="shared" si="4"/>
        <v>0</v>
      </c>
    </row>
    <row r="48" spans="1:10" ht="12" customHeight="1">
      <c r="A48" s="268"/>
      <c r="B48" s="275"/>
      <c r="C48" s="470" t="s">
        <v>233</v>
      </c>
      <c r="D48" s="471"/>
      <c r="E48" s="370">
        <v>0</v>
      </c>
      <c r="F48" s="370">
        <v>0</v>
      </c>
      <c r="G48" s="370">
        <f t="shared" si="3"/>
        <v>0</v>
      </c>
      <c r="H48" s="370">
        <v>0</v>
      </c>
      <c r="I48" s="370">
        <v>0</v>
      </c>
      <c r="J48" s="370">
        <f t="shared" si="4"/>
        <v>0</v>
      </c>
    </row>
    <row r="49" spans="1:11" ht="12" customHeight="1">
      <c r="A49" s="268"/>
      <c r="B49" s="275"/>
      <c r="C49" s="470" t="s">
        <v>234</v>
      </c>
      <c r="D49" s="471"/>
      <c r="E49" s="370">
        <v>20725000</v>
      </c>
      <c r="F49" s="370">
        <v>0</v>
      </c>
      <c r="G49" s="370">
        <f t="shared" si="3"/>
        <v>20725000</v>
      </c>
      <c r="H49" s="370">
        <v>2945722</v>
      </c>
      <c r="I49" s="370">
        <v>17779277</v>
      </c>
      <c r="J49" s="370">
        <f t="shared" si="4"/>
        <v>-2945723</v>
      </c>
    </row>
    <row r="50" spans="1:11" s="290" customFormat="1" ht="12" customHeight="1">
      <c r="A50" s="265"/>
      <c r="B50" s="288"/>
      <c r="C50" s="298"/>
      <c r="D50" s="299"/>
      <c r="E50" s="381"/>
      <c r="F50" s="381"/>
      <c r="G50" s="381"/>
      <c r="H50" s="381"/>
      <c r="I50" s="381"/>
      <c r="J50" s="381"/>
      <c r="K50" s="289"/>
    </row>
    <row r="51" spans="1:11" ht="12" customHeight="1">
      <c r="A51" s="268"/>
      <c r="B51" s="284" t="s">
        <v>240</v>
      </c>
      <c r="C51" s="291"/>
      <c r="D51" s="287"/>
      <c r="E51" s="380">
        <f>+E52</f>
        <v>0</v>
      </c>
      <c r="F51" s="380">
        <f>+F52</f>
        <v>0</v>
      </c>
      <c r="G51" s="380">
        <f>+G52</f>
        <v>0</v>
      </c>
      <c r="H51" s="380">
        <f>+H52</f>
        <v>0</v>
      </c>
      <c r="I51" s="380">
        <f>+I52</f>
        <v>0</v>
      </c>
      <c r="J51" s="380">
        <f t="shared" si="4"/>
        <v>0</v>
      </c>
    </row>
    <row r="52" spans="1:11" ht="12" customHeight="1">
      <c r="A52" s="268"/>
      <c r="B52" s="275"/>
      <c r="C52" s="470" t="s">
        <v>235</v>
      </c>
      <c r="D52" s="471"/>
      <c r="E52" s="370">
        <v>0</v>
      </c>
      <c r="F52" s="370">
        <v>0</v>
      </c>
      <c r="G52" s="370">
        <f t="shared" ref="G52" si="5">+E52+F52</f>
        <v>0</v>
      </c>
      <c r="H52" s="370">
        <v>0</v>
      </c>
      <c r="I52" s="370">
        <v>0</v>
      </c>
      <c r="J52" s="370">
        <f t="shared" si="4"/>
        <v>0</v>
      </c>
    </row>
    <row r="53" spans="1:11" ht="12" customHeight="1">
      <c r="A53" s="268"/>
      <c r="B53" s="277"/>
      <c r="C53" s="278"/>
      <c r="D53" s="279"/>
      <c r="E53" s="372"/>
      <c r="F53" s="372"/>
      <c r="G53" s="372"/>
      <c r="H53" s="372"/>
      <c r="I53" s="372"/>
      <c r="J53" s="372"/>
    </row>
    <row r="54" spans="1:11" ht="12" customHeight="1">
      <c r="A54" s="265"/>
      <c r="B54" s="280"/>
      <c r="C54" s="281"/>
      <c r="D54" s="292" t="s">
        <v>236</v>
      </c>
      <c r="E54" s="370">
        <f>+E34+E35+E36+E37+E40+E43+E44+E46+E51</f>
        <v>20725000</v>
      </c>
      <c r="F54" s="370">
        <f t="shared" ref="F54:I54" si="6">+F34+F35+F36+F37+F40+F43+F44+F46+F51</f>
        <v>0</v>
      </c>
      <c r="G54" s="370">
        <f t="shared" si="6"/>
        <v>20725000</v>
      </c>
      <c r="H54" s="370">
        <f t="shared" si="6"/>
        <v>2945722</v>
      </c>
      <c r="I54" s="370">
        <f t="shared" si="6"/>
        <v>17779277</v>
      </c>
      <c r="J54" s="472">
        <f>+J33+J46+J51</f>
        <v>-2945723</v>
      </c>
    </row>
    <row r="55" spans="1:11">
      <c r="A55" s="268"/>
      <c r="B55" s="283"/>
      <c r="C55" s="283"/>
      <c r="D55" s="283"/>
      <c r="E55" s="373"/>
      <c r="F55" s="373"/>
      <c r="G55" s="373"/>
      <c r="H55" s="474" t="s">
        <v>417</v>
      </c>
      <c r="I55" s="475"/>
      <c r="J55" s="473"/>
    </row>
    <row r="56" spans="1:11">
      <c r="A56" s="268"/>
      <c r="B56" s="469"/>
      <c r="C56" s="469"/>
      <c r="D56" s="469"/>
      <c r="E56" s="469"/>
      <c r="F56" s="469"/>
      <c r="G56" s="469"/>
      <c r="H56" s="469"/>
      <c r="I56" s="469"/>
      <c r="J56" s="469"/>
    </row>
    <row r="57" spans="1:11">
      <c r="B57" s="293"/>
      <c r="C57" s="293"/>
      <c r="D57" s="263"/>
      <c r="E57" s="263"/>
      <c r="F57" s="263"/>
      <c r="G57" s="263"/>
      <c r="H57" s="263"/>
      <c r="I57" s="263"/>
      <c r="J57" s="263"/>
    </row>
    <row r="58" spans="1:11">
      <c r="B58" s="263"/>
      <c r="C58" s="263"/>
      <c r="D58" s="263"/>
      <c r="E58" s="263"/>
      <c r="F58" s="263"/>
      <c r="G58" s="263"/>
      <c r="H58" s="263"/>
      <c r="I58" s="263"/>
      <c r="J58" s="263"/>
    </row>
    <row r="59" spans="1:11">
      <c r="B59" s="263"/>
      <c r="C59" s="263"/>
      <c r="D59" s="263"/>
      <c r="E59" s="263"/>
      <c r="F59" s="263"/>
      <c r="G59" s="263"/>
      <c r="H59" s="263"/>
      <c r="I59" s="263"/>
      <c r="J59" s="263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CProg!Área_de_impresión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  <vt:lpstr>COG!Títulos_a_imprimir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2015-09-01T23:34:41Z</cp:lastPrinted>
  <dcterms:created xsi:type="dcterms:W3CDTF">2014-01-27T16:27:43Z</dcterms:created>
  <dcterms:modified xsi:type="dcterms:W3CDTF">2015-09-01T23:37:13Z</dcterms:modified>
</cp:coreProperties>
</file>