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755" tabRatio="750" firstSheet="9" activeTab="19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PASIVOS" sheetId="25" r:id="rId9"/>
    <sheet name="NOTAS" sheetId="24" r:id="rId10"/>
    <sheet name="EAI" sheetId="12" r:id="rId11"/>
    <sheet name="CAdmon" sheetId="13" r:id="rId12"/>
    <sheet name="CTG" sheetId="14" r:id="rId13"/>
    <sheet name="COG" sheetId="15" r:id="rId14"/>
    <sheet name="CFG" sheetId="16" r:id="rId15"/>
    <sheet name="End Neto" sheetId="17" r:id="rId16"/>
    <sheet name="Int" sheetId="18" r:id="rId17"/>
    <sheet name="CProg" sheetId="19" r:id="rId18"/>
    <sheet name="Post Fiscal" sheetId="20" r:id="rId19"/>
    <sheet name="Rel Cta Banc" sheetId="23" r:id="rId20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D38" i="7" l="1"/>
  <c r="G25" i="10"/>
  <c r="D30" i="7" l="1"/>
  <c r="D29" i="7" s="1"/>
  <c r="D25" i="7"/>
  <c r="D21" i="7" s="1"/>
  <c r="D17" i="7"/>
  <c r="D16" i="7" s="1"/>
  <c r="H14" i="7"/>
  <c r="E16" i="7"/>
  <c r="F16" i="7"/>
  <c r="G16" i="7"/>
  <c r="G27" i="7" s="1"/>
  <c r="G40" i="7" s="1"/>
  <c r="H18" i="7"/>
  <c r="H19" i="7"/>
  <c r="G21" i="7"/>
  <c r="E23" i="7"/>
  <c r="H23" i="7"/>
  <c r="H24" i="7"/>
  <c r="H25" i="7"/>
  <c r="E29" i="7"/>
  <c r="F29" i="7"/>
  <c r="G29" i="7"/>
  <c r="H31" i="7"/>
  <c r="H32" i="7"/>
  <c r="D34" i="7"/>
  <c r="G34" i="7"/>
  <c r="H37" i="7"/>
  <c r="H38" i="7"/>
  <c r="H29" i="7" l="1"/>
  <c r="H30" i="7"/>
  <c r="H16" i="7"/>
  <c r="D27" i="7"/>
  <c r="D40" i="7" s="1"/>
  <c r="H17" i="7"/>
  <c r="E21" i="7"/>
  <c r="E36" i="7"/>
  <c r="E27" i="7" l="1"/>
  <c r="H36" i="7"/>
  <c r="E34" i="7"/>
  <c r="E40" i="7" l="1"/>
  <c r="J254" i="24"/>
  <c r="H254" i="24"/>
  <c r="H13" i="15" l="1"/>
  <c r="H37" i="15" l="1"/>
  <c r="H31" i="15"/>
  <c r="H29" i="15"/>
  <c r="H15" i="15"/>
  <c r="H14" i="15"/>
  <c r="H10" i="15" s="1"/>
  <c r="H28" i="15"/>
  <c r="H18" i="15"/>
  <c r="E35" i="15"/>
  <c r="E33" i="15"/>
  <c r="E32" i="15"/>
  <c r="E27" i="15"/>
  <c r="E24" i="15"/>
  <c r="E22" i="15"/>
  <c r="E20" i="15"/>
  <c r="E19" i="15"/>
  <c r="E15" i="15"/>
  <c r="E14" i="15"/>
  <c r="E13" i="15"/>
  <c r="E11" i="15"/>
  <c r="H62" i="15"/>
  <c r="H58" i="15"/>
  <c r="H48" i="15"/>
  <c r="H38" i="15"/>
  <c r="G22" i="12" l="1"/>
  <c r="J22" i="12" s="1"/>
  <c r="I23" i="12"/>
  <c r="H23" i="12"/>
  <c r="F23" i="12"/>
  <c r="H17" i="9"/>
  <c r="I17" i="9"/>
  <c r="I28" i="9" s="1"/>
  <c r="I46" i="9" s="1"/>
  <c r="H22" i="9"/>
  <c r="I22" i="9"/>
  <c r="H28" i="9"/>
  <c r="H31" i="9"/>
  <c r="I31" i="9"/>
  <c r="H36" i="9"/>
  <c r="H42" i="9" s="1"/>
  <c r="H46" i="9" s="1"/>
  <c r="I36" i="9"/>
  <c r="I42" i="9" s="1"/>
  <c r="C27" i="20" l="1"/>
  <c r="C31" i="20"/>
  <c r="E11" i="20"/>
  <c r="D11" i="20"/>
  <c r="C11" i="20"/>
  <c r="I41" i="19"/>
  <c r="I35" i="19"/>
  <c r="H35" i="19"/>
  <c r="F35" i="19"/>
  <c r="E35" i="19"/>
  <c r="G35" i="19" s="1"/>
  <c r="I30" i="19"/>
  <c r="H30" i="19"/>
  <c r="F30" i="19"/>
  <c r="E30" i="19"/>
  <c r="I27" i="19"/>
  <c r="H27" i="19"/>
  <c r="F27" i="19"/>
  <c r="E27" i="19"/>
  <c r="G27" i="19" s="1"/>
  <c r="I23" i="19"/>
  <c r="H23" i="19"/>
  <c r="F23" i="19"/>
  <c r="E23" i="19"/>
  <c r="G23" i="19" s="1"/>
  <c r="J36" i="19"/>
  <c r="J33" i="19"/>
  <c r="J31" i="19"/>
  <c r="J25" i="19"/>
  <c r="J21" i="19"/>
  <c r="J20" i="19"/>
  <c r="J17" i="19"/>
  <c r="J16" i="19"/>
  <c r="G39" i="19"/>
  <c r="J39" i="19" s="1"/>
  <c r="G38" i="19"/>
  <c r="J38" i="19" s="1"/>
  <c r="G37" i="19"/>
  <c r="J37" i="19" s="1"/>
  <c r="G36" i="19"/>
  <c r="G34" i="19"/>
  <c r="J34" i="19" s="1"/>
  <c r="G33" i="19"/>
  <c r="G32" i="19"/>
  <c r="J32" i="19" s="1"/>
  <c r="G31" i="19"/>
  <c r="G30" i="19"/>
  <c r="G29" i="19"/>
  <c r="J29" i="19" s="1"/>
  <c r="G28" i="19"/>
  <c r="J28" i="19" s="1"/>
  <c r="G26" i="19"/>
  <c r="J26" i="19" s="1"/>
  <c r="G25" i="19"/>
  <c r="G24" i="19"/>
  <c r="J24" i="19" s="1"/>
  <c r="G22" i="19"/>
  <c r="J22" i="19" s="1"/>
  <c r="G21" i="19"/>
  <c r="G20" i="19"/>
  <c r="G19" i="19"/>
  <c r="J19" i="19" s="1"/>
  <c r="G18" i="19"/>
  <c r="J18" i="19" s="1"/>
  <c r="G17" i="19"/>
  <c r="G16" i="19"/>
  <c r="G15" i="19"/>
  <c r="J15" i="19" s="1"/>
  <c r="I14" i="19"/>
  <c r="H14" i="19"/>
  <c r="F14" i="19"/>
  <c r="E14" i="19"/>
  <c r="E41" i="19" s="1"/>
  <c r="G13" i="19"/>
  <c r="J13" i="19" s="1"/>
  <c r="G12" i="19"/>
  <c r="J12" i="19" s="1"/>
  <c r="I11" i="19"/>
  <c r="H11" i="19"/>
  <c r="H41" i="19" s="1"/>
  <c r="F11" i="19"/>
  <c r="F41" i="19" s="1"/>
  <c r="E11" i="19"/>
  <c r="G11" i="19" s="1"/>
  <c r="C33" i="18"/>
  <c r="B33" i="18"/>
  <c r="C18" i="18"/>
  <c r="C35" i="18" s="1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4" i="17"/>
  <c r="H13" i="17"/>
  <c r="H11" i="17"/>
  <c r="H10" i="17"/>
  <c r="F19" i="17"/>
  <c r="F33" i="17" s="1"/>
  <c r="D19" i="17"/>
  <c r="I46" i="16"/>
  <c r="F46" i="16"/>
  <c r="F45" i="16"/>
  <c r="I45" i="16" s="1"/>
  <c r="F44" i="16"/>
  <c r="I44" i="16" s="1"/>
  <c r="F43" i="16"/>
  <c r="I43" i="16" s="1"/>
  <c r="H42" i="16"/>
  <c r="G42" i="16"/>
  <c r="E42" i="16"/>
  <c r="D42" i="16"/>
  <c r="F42" i="16" s="1"/>
  <c r="I38" i="16"/>
  <c r="I37" i="16"/>
  <c r="I34" i="16"/>
  <c r="I33" i="16"/>
  <c r="F40" i="16"/>
  <c r="I40" i="16" s="1"/>
  <c r="F39" i="16"/>
  <c r="I39" i="16" s="1"/>
  <c r="F38" i="16"/>
  <c r="F37" i="16"/>
  <c r="F36" i="16"/>
  <c r="I36" i="16" s="1"/>
  <c r="F35" i="16"/>
  <c r="I35" i="16" s="1"/>
  <c r="F34" i="16"/>
  <c r="F33" i="16"/>
  <c r="F32" i="16"/>
  <c r="I32" i="16" s="1"/>
  <c r="H31" i="16"/>
  <c r="G31" i="16"/>
  <c r="E31" i="16"/>
  <c r="D31" i="16"/>
  <c r="F31" i="16" s="1"/>
  <c r="I31" i="16" s="1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I22" i="16" s="1"/>
  <c r="I19" i="16"/>
  <c r="I17" i="16"/>
  <c r="F20" i="16"/>
  <c r="I20" i="16" s="1"/>
  <c r="F19" i="16"/>
  <c r="F18" i="16"/>
  <c r="I18" i="16" s="1"/>
  <c r="F17" i="16"/>
  <c r="F16" i="16"/>
  <c r="I16" i="16" s="1"/>
  <c r="F15" i="16"/>
  <c r="I15" i="16" s="1"/>
  <c r="F14" i="16"/>
  <c r="I14" i="16" s="1"/>
  <c r="F13" i="16"/>
  <c r="I13" i="16" s="1"/>
  <c r="H12" i="16"/>
  <c r="H48" i="16" s="1"/>
  <c r="G12" i="16"/>
  <c r="E12" i="16"/>
  <c r="E48" i="16" s="1"/>
  <c r="D12" i="16"/>
  <c r="H74" i="15"/>
  <c r="G74" i="15"/>
  <c r="E74" i="15"/>
  <c r="D74" i="15"/>
  <c r="H70" i="15"/>
  <c r="H82" i="15" s="1"/>
  <c r="G70" i="15"/>
  <c r="E70" i="15"/>
  <c r="D70" i="15"/>
  <c r="G62" i="15"/>
  <c r="E62" i="15"/>
  <c r="D62" i="15"/>
  <c r="G58" i="15"/>
  <c r="E58" i="15"/>
  <c r="D58" i="15"/>
  <c r="G48" i="15"/>
  <c r="E48" i="15"/>
  <c r="D48" i="15"/>
  <c r="F48" i="15" s="1"/>
  <c r="I48" i="15" s="1"/>
  <c r="G38" i="15"/>
  <c r="E38" i="15"/>
  <c r="D3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2" i="15"/>
  <c r="I62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8" i="15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G18" i="15"/>
  <c r="E18" i="15"/>
  <c r="D18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0" i="15" s="1"/>
  <c r="I10" i="15" s="1"/>
  <c r="I16" i="14"/>
  <c r="I14" i="14"/>
  <c r="F16" i="14"/>
  <c r="F14" i="14"/>
  <c r="F12" i="14"/>
  <c r="I12" i="14" s="1"/>
  <c r="H18" i="14"/>
  <c r="G18" i="14"/>
  <c r="F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H22" i="13"/>
  <c r="G22" i="13"/>
  <c r="E22" i="13"/>
  <c r="D22" i="13"/>
  <c r="I33" i="12"/>
  <c r="E8" i="20" s="1"/>
  <c r="E33" i="12"/>
  <c r="C8" i="20" s="1"/>
  <c r="C7" i="20" s="1"/>
  <c r="C15" i="20" s="1"/>
  <c r="C19" i="20" s="1"/>
  <c r="C23" i="20" s="1"/>
  <c r="J52" i="12"/>
  <c r="J51" i="12"/>
  <c r="J49" i="12"/>
  <c r="J48" i="12"/>
  <c r="J47" i="12"/>
  <c r="J44" i="12"/>
  <c r="J43" i="12"/>
  <c r="J42" i="12"/>
  <c r="J41" i="12"/>
  <c r="J40" i="12"/>
  <c r="J39" i="12"/>
  <c r="J38" i="12"/>
  <c r="J36" i="12"/>
  <c r="J35" i="12"/>
  <c r="J34" i="12"/>
  <c r="G51" i="12"/>
  <c r="G52" i="12"/>
  <c r="G46" i="12"/>
  <c r="G49" i="12"/>
  <c r="G48" i="12"/>
  <c r="G47" i="12"/>
  <c r="G40" i="12"/>
  <c r="G35" i="12"/>
  <c r="G36" i="12"/>
  <c r="G38" i="12"/>
  <c r="G39" i="12"/>
  <c r="G41" i="12"/>
  <c r="G42" i="12"/>
  <c r="G43" i="12"/>
  <c r="G44" i="12"/>
  <c r="G34" i="12"/>
  <c r="I51" i="12"/>
  <c r="I46" i="12"/>
  <c r="E9" i="20" s="1"/>
  <c r="I40" i="12"/>
  <c r="I37" i="12"/>
  <c r="I54" i="12" s="1"/>
  <c r="E27" i="20" s="1"/>
  <c r="E31" i="20" s="1"/>
  <c r="H51" i="12"/>
  <c r="D27" i="20" s="1"/>
  <c r="D31" i="20" s="1"/>
  <c r="H46" i="12"/>
  <c r="D9" i="20" s="1"/>
  <c r="H40" i="12"/>
  <c r="H37" i="12"/>
  <c r="H33" i="12" s="1"/>
  <c r="D8" i="20" s="1"/>
  <c r="D7" i="20" s="1"/>
  <c r="D15" i="20" s="1"/>
  <c r="D19" i="20" s="1"/>
  <c r="D23" i="20" s="1"/>
  <c r="F51" i="12"/>
  <c r="F46" i="12"/>
  <c r="F40" i="12"/>
  <c r="F37" i="12"/>
  <c r="F33" i="12" s="1"/>
  <c r="E51" i="12"/>
  <c r="E46" i="12"/>
  <c r="C9" i="20" s="1"/>
  <c r="E40" i="12"/>
  <c r="E37" i="12"/>
  <c r="G37" i="12" s="1"/>
  <c r="J24" i="12"/>
  <c r="J21" i="12"/>
  <c r="J20" i="12"/>
  <c r="J19" i="12"/>
  <c r="J17" i="12"/>
  <c r="J16" i="12"/>
  <c r="J14" i="12"/>
  <c r="J13" i="12"/>
  <c r="J12" i="12"/>
  <c r="J11" i="12"/>
  <c r="G24" i="12"/>
  <c r="G23" i="12"/>
  <c r="G21" i="12"/>
  <c r="G20" i="12"/>
  <c r="G19" i="12"/>
  <c r="G18" i="12"/>
  <c r="G17" i="12"/>
  <c r="G16" i="12"/>
  <c r="G15" i="12" s="1"/>
  <c r="G14" i="12"/>
  <c r="G13" i="12"/>
  <c r="G12" i="12"/>
  <c r="G11" i="12"/>
  <c r="I18" i="12"/>
  <c r="I15" i="12"/>
  <c r="I26" i="12" s="1"/>
  <c r="H18" i="12"/>
  <c r="H15" i="12"/>
  <c r="H26" i="12" s="1"/>
  <c r="F18" i="12"/>
  <c r="F15" i="12"/>
  <c r="F26" i="12" s="1"/>
  <c r="E18" i="12"/>
  <c r="E15" i="12"/>
  <c r="G33" i="12" l="1"/>
  <c r="E7" i="20"/>
  <c r="E15" i="20" s="1"/>
  <c r="E19" i="20" s="1"/>
  <c r="E23" i="20" s="1"/>
  <c r="J11" i="19"/>
  <c r="E54" i="12"/>
  <c r="J37" i="12"/>
  <c r="J33" i="12" s="1"/>
  <c r="J54" i="12" s="1"/>
  <c r="J46" i="12"/>
  <c r="J23" i="19"/>
  <c r="J35" i="19"/>
  <c r="J18" i="12"/>
  <c r="F54" i="12"/>
  <c r="D21" i="14"/>
  <c r="I12" i="13"/>
  <c r="I22" i="13" s="1"/>
  <c r="E82" i="15"/>
  <c r="G82" i="15"/>
  <c r="G84" i="15" s="1"/>
  <c r="F58" i="15"/>
  <c r="G48" i="16"/>
  <c r="G50" i="16" s="1"/>
  <c r="D33" i="17"/>
  <c r="H54" i="12"/>
  <c r="G14" i="19"/>
  <c r="J14" i="19" s="1"/>
  <c r="F38" i="15"/>
  <c r="I38" i="15" s="1"/>
  <c r="F70" i="15"/>
  <c r="D48" i="16"/>
  <c r="D50" i="16" s="1"/>
  <c r="H19" i="17"/>
  <c r="H33" i="17" s="1"/>
  <c r="H50" i="16"/>
  <c r="F18" i="15"/>
  <c r="I18" i="15" s="1"/>
  <c r="H84" i="15"/>
  <c r="E50" i="16"/>
  <c r="F12" i="16"/>
  <c r="I12" i="16"/>
  <c r="D82" i="15"/>
  <c r="I18" i="14"/>
  <c r="H21" i="14"/>
  <c r="G21" i="14"/>
  <c r="E21" i="14"/>
  <c r="E84" i="15"/>
  <c r="F22" i="13"/>
  <c r="F21" i="14" s="1"/>
  <c r="D84" i="15"/>
  <c r="J30" i="19"/>
  <c r="J27" i="19"/>
  <c r="F48" i="16"/>
  <c r="F50" i="16" s="1"/>
  <c r="I42" i="16"/>
  <c r="F74" i="15"/>
  <c r="I70" i="15"/>
  <c r="I58" i="15"/>
  <c r="I28" i="15"/>
  <c r="G54" i="12"/>
  <c r="J15" i="12"/>
  <c r="J26" i="12" s="1"/>
  <c r="G26" i="12"/>
  <c r="E26" i="12"/>
  <c r="I29" i="2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D28" i="8"/>
  <c r="G28" i="8" s="1"/>
  <c r="H28" i="8" s="1"/>
  <c r="D24" i="8"/>
  <c r="D19" i="8"/>
  <c r="G19" i="8" s="1"/>
  <c r="H19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G29" i="8"/>
  <c r="H29" i="8" s="1"/>
  <c r="F26" i="8"/>
  <c r="E26" i="8"/>
  <c r="G24" i="8"/>
  <c r="H24" i="8" s="1"/>
  <c r="F16" i="8"/>
  <c r="F14" i="8" s="1"/>
  <c r="E16" i="8"/>
  <c r="E14" i="8" s="1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J51" i="5" s="1"/>
  <c r="I12" i="5"/>
  <c r="I51" i="5" s="1"/>
  <c r="E12" i="5"/>
  <c r="D12" i="5"/>
  <c r="D33" i="5" s="1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I49" i="2"/>
  <c r="J49" i="2" s="1"/>
  <c r="E213" i="3" s="1"/>
  <c r="I50" i="2"/>
  <c r="I41" i="2"/>
  <c r="I42" i="2"/>
  <c r="I40" i="2"/>
  <c r="I38" i="2" s="1"/>
  <c r="E155" i="3" s="1"/>
  <c r="I30" i="2"/>
  <c r="I31" i="2"/>
  <c r="E150" i="3" s="1"/>
  <c r="I32" i="2"/>
  <c r="I33" i="2"/>
  <c r="J33" i="2" s="1"/>
  <c r="E202" i="3" s="1"/>
  <c r="I34" i="2"/>
  <c r="J29" i="2"/>
  <c r="I19" i="2"/>
  <c r="I20" i="2"/>
  <c r="J20" i="2" s="1"/>
  <c r="E191" i="3" s="1"/>
  <c r="I21" i="2"/>
  <c r="E142" i="3"/>
  <c r="I22" i="2"/>
  <c r="I23" i="2"/>
  <c r="I24" i="2"/>
  <c r="I25" i="2"/>
  <c r="E146" i="3" s="1"/>
  <c r="J21" i="2"/>
  <c r="E192" i="3" s="1"/>
  <c r="J23" i="2"/>
  <c r="E194" i="3" s="1"/>
  <c r="E144" i="3"/>
  <c r="J48" i="2"/>
  <c r="E212" i="3" s="1"/>
  <c r="E162" i="3"/>
  <c r="J30" i="2"/>
  <c r="E199" i="3"/>
  <c r="E149" i="3"/>
  <c r="J24" i="2"/>
  <c r="E195" i="3" s="1"/>
  <c r="E145" i="3"/>
  <c r="J22" i="2"/>
  <c r="E193" i="3" s="1"/>
  <c r="E143" i="3"/>
  <c r="J50" i="2"/>
  <c r="E214" i="3"/>
  <c r="E164" i="3"/>
  <c r="J32" i="2"/>
  <c r="E201" i="3" s="1"/>
  <c r="E151" i="3"/>
  <c r="J25" i="2"/>
  <c r="E196" i="3" s="1"/>
  <c r="J19" i="2"/>
  <c r="E190" i="3" s="1"/>
  <c r="E140" i="3"/>
  <c r="J42" i="2"/>
  <c r="E208" i="3"/>
  <c r="E158" i="3"/>
  <c r="J54" i="2"/>
  <c r="E216" i="3" s="1"/>
  <c r="J34" i="2"/>
  <c r="E203" i="3" s="1"/>
  <c r="E153" i="3"/>
  <c r="E148" i="3"/>
  <c r="J41" i="2"/>
  <c r="E207" i="3" s="1"/>
  <c r="E157" i="3"/>
  <c r="J55" i="2"/>
  <c r="E217" i="3"/>
  <c r="E167" i="3"/>
  <c r="D29" i="2"/>
  <c r="E129" i="3" s="1"/>
  <c r="D30" i="2"/>
  <c r="E130" i="3" s="1"/>
  <c r="D31" i="2"/>
  <c r="E131" i="3" s="1"/>
  <c r="D32" i="2"/>
  <c r="E132" i="3" s="1"/>
  <c r="D33" i="2"/>
  <c r="E133" i="3" s="1"/>
  <c r="D34" i="2"/>
  <c r="D35" i="2"/>
  <c r="D36" i="2"/>
  <c r="D28" i="2"/>
  <c r="D19" i="2"/>
  <c r="E19" i="2" s="1"/>
  <c r="E171" i="3" s="1"/>
  <c r="D20" i="2"/>
  <c r="E20" i="2" s="1"/>
  <c r="E172" i="3" s="1"/>
  <c r="D21" i="2"/>
  <c r="E123" i="3" s="1"/>
  <c r="D22" i="2"/>
  <c r="E124" i="3" s="1"/>
  <c r="D23" i="2"/>
  <c r="D24" i="2"/>
  <c r="E24" i="2" s="1"/>
  <c r="E176" i="3" s="1"/>
  <c r="E21" i="2"/>
  <c r="E173" i="3"/>
  <c r="E122" i="3"/>
  <c r="E121" i="3"/>
  <c r="E28" i="2"/>
  <c r="E178" i="3" s="1"/>
  <c r="E128" i="3"/>
  <c r="E35" i="2"/>
  <c r="E185" i="3" s="1"/>
  <c r="E135" i="3"/>
  <c r="E34" i="2"/>
  <c r="E184" i="3" s="1"/>
  <c r="E134" i="3"/>
  <c r="E36" i="2"/>
  <c r="E186" i="3" s="1"/>
  <c r="E136" i="3"/>
  <c r="E23" i="2"/>
  <c r="E175" i="3"/>
  <c r="E125" i="3"/>
  <c r="J52" i="2"/>
  <c r="E215" i="3" s="1"/>
  <c r="I52" i="2"/>
  <c r="E165" i="3" s="1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E32" i="2" l="1"/>
  <c r="E182" i="3" s="1"/>
  <c r="E30" i="2"/>
  <c r="E180" i="3" s="1"/>
  <c r="E139" i="3"/>
  <c r="J40" i="2"/>
  <c r="E156" i="3"/>
  <c r="E33" i="5"/>
  <c r="I21" i="14"/>
  <c r="J53" i="5"/>
  <c r="J52" i="1" s="1"/>
  <c r="J41" i="19"/>
  <c r="E29" i="2"/>
  <c r="E179" i="3" s="1"/>
  <c r="E126" i="3"/>
  <c r="E141" i="3"/>
  <c r="E152" i="3"/>
  <c r="E163" i="3"/>
  <c r="O40" i="10"/>
  <c r="I48" i="16"/>
  <c r="I50" i="16" s="1"/>
  <c r="G41" i="19"/>
  <c r="J16" i="2"/>
  <c r="E188" i="3" s="1"/>
  <c r="I16" i="2"/>
  <c r="E138" i="3" s="1"/>
  <c r="I74" i="15"/>
  <c r="I82" i="15" s="1"/>
  <c r="I84" i="15" s="1"/>
  <c r="F82" i="15"/>
  <c r="F84" i="15" s="1"/>
  <c r="P23" i="10"/>
  <c r="O23" i="10"/>
  <c r="H23" i="8"/>
  <c r="G48" i="10"/>
  <c r="O43" i="10" s="1"/>
  <c r="H48" i="10"/>
  <c r="I40" i="1"/>
  <c r="E43" i="1"/>
  <c r="E77" i="3" s="1"/>
  <c r="J40" i="1"/>
  <c r="E94" i="3" s="1"/>
  <c r="E189" i="3"/>
  <c r="H18" i="8"/>
  <c r="E18" i="2"/>
  <c r="E170" i="3" s="1"/>
  <c r="D16" i="8"/>
  <c r="P40" i="10"/>
  <c r="D43" i="1"/>
  <c r="E25" i="3" s="1"/>
  <c r="H33" i="8"/>
  <c r="E33" i="2"/>
  <c r="E183" i="3" s="1"/>
  <c r="D26" i="2"/>
  <c r="E127" i="3" s="1"/>
  <c r="E76" i="3"/>
  <c r="J47" i="2"/>
  <c r="E211" i="3" s="1"/>
  <c r="E41" i="3"/>
  <c r="E31" i="2"/>
  <c r="I27" i="2"/>
  <c r="E147" i="3" s="1"/>
  <c r="J31" i="2"/>
  <c r="E200" i="3" s="1"/>
  <c r="E198" i="3"/>
  <c r="D26" i="8"/>
  <c r="G26" i="8" s="1"/>
  <c r="H26" i="8" s="1"/>
  <c r="E22" i="2"/>
  <c r="D16" i="2"/>
  <c r="E119" i="3" s="1"/>
  <c r="I53" i="5"/>
  <c r="F22" i="7" l="1"/>
  <c r="J50" i="1"/>
  <c r="J63" i="1" s="1"/>
  <c r="E206" i="3"/>
  <c r="J38" i="2"/>
  <c r="E205" i="3" s="1"/>
  <c r="F21" i="7"/>
  <c r="H22" i="7"/>
  <c r="E100" i="3"/>
  <c r="I52" i="1"/>
  <c r="F35" i="7" s="1"/>
  <c r="G16" i="8"/>
  <c r="G14" i="8" s="1"/>
  <c r="D14" i="8"/>
  <c r="P43" i="10"/>
  <c r="P48" i="10" s="1"/>
  <c r="O47" i="10" s="1"/>
  <c r="E42" i="3"/>
  <c r="D14" i="2"/>
  <c r="E118" i="3" s="1"/>
  <c r="E26" i="2"/>
  <c r="E177" i="3" s="1"/>
  <c r="E181" i="3"/>
  <c r="J27" i="2"/>
  <c r="J14" i="2" s="1"/>
  <c r="E187" i="3" s="1"/>
  <c r="I14" i="2"/>
  <c r="E137" i="3" s="1"/>
  <c r="E16" i="2"/>
  <c r="E174" i="3"/>
  <c r="H16" i="8" l="1"/>
  <c r="H14" i="8" s="1"/>
  <c r="E99" i="3"/>
  <c r="I50" i="1"/>
  <c r="E47" i="3" s="1"/>
  <c r="I46" i="2"/>
  <c r="J46" i="2" s="1"/>
  <c r="F27" i="7"/>
  <c r="H27" i="7" s="1"/>
  <c r="J27" i="7" s="1"/>
  <c r="H21" i="7"/>
  <c r="F34" i="7"/>
  <c r="H35" i="7"/>
  <c r="E48" i="3"/>
  <c r="O48" i="10"/>
  <c r="E197" i="3"/>
  <c r="E169" i="3"/>
  <c r="E14" i="2"/>
  <c r="E168" i="3" s="1"/>
  <c r="J65" i="1"/>
  <c r="E108" i="3"/>
  <c r="I44" i="2" l="1"/>
  <c r="I36" i="2" s="1"/>
  <c r="E154" i="3" s="1"/>
  <c r="I63" i="1"/>
  <c r="I65" i="1" s="1"/>
  <c r="E160" i="3"/>
  <c r="F40" i="7"/>
  <c r="H40" i="7" s="1"/>
  <c r="H34" i="7"/>
  <c r="E109" i="3"/>
  <c r="E210" i="3"/>
  <c r="J44" i="2"/>
  <c r="E159" i="3"/>
  <c r="J40" i="7" l="1"/>
  <c r="E56" i="3"/>
  <c r="E57" i="3"/>
  <c r="J36" i="2"/>
  <c r="E204" i="3" s="1"/>
  <c r="E209" i="3"/>
</calcChain>
</file>

<file path=xl/sharedStrings.xml><?xml version="1.0" encoding="utf-8"?>
<sst xmlns="http://schemas.openxmlformats.org/spreadsheetml/2006/main" count="1162" uniqueCount="525">
  <si>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</si>
  <si>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</si>
  <si>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</si>
  <si>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</si>
  <si>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</si>
  <si>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</si>
  <si>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</si>
  <si>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</si>
  <si>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</si>
  <si>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</si>
  <si>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</si>
  <si>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</si>
  <si>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</si>
  <si>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</si>
  <si>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</si>
  <si>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</si>
  <si>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</si>
  <si>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</si>
  <si>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</si>
  <si>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</si>
  <si>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</si>
  <si>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</si>
  <si>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</si>
  <si>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</si>
  <si>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</si>
  <si>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</si>
  <si>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</si>
  <si>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</si>
  <si>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</si>
  <si>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</si>
  <si>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</si>
  <si>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</si>
  <si>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</si>
  <si>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</si>
  <si>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</si>
  <si>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</si>
  <si>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</si>
  <si>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</si>
  <si>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</si>
  <si>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</si>
  <si>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</si>
  <si>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</si>
  <si>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</si>
  <si>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</si>
  <si>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</si>
  <si>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</si>
  <si>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</si>
  <si>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</si>
  <si>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</si>
  <si>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</si>
  <si>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</si>
  <si>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</si>
  <si>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</si>
  <si>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</si>
  <si>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</si>
  <si>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</si>
  <si>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</si>
  <si>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</si>
  <si>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</si>
  <si>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</si>
  <si>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</si>
  <si>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</si>
  <si>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</si>
  <si>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</si>
  <si>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</si>
  <si>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</si>
  <si>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</si>
  <si>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</si>
  <si>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</si>
  <si>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</si>
  <si>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</si>
  <si>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</si>
  <si>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</si>
  <si>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</si>
  <si>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</si>
  <si>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</si>
  <si>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</si>
  <si>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</si>
  <si>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</si>
  <si>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</si>
  <si>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</si>
  <si>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</si>
  <si>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</si>
  <si>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</si>
  <si>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</si>
  <si>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</si>
  <si>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</si>
  <si>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</si>
  <si>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</si>
  <si>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</si>
  <si>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</si>
  <si>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</si>
  <si>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</si>
  <si>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</si>
  <si>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</si>
  <si>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</si>
  <si>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</si>
  <si>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</si>
  <si>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</si>
  <si>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</si>
  <si>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</si>
  <si>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</si>
  <si>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</si>
  <si>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</si>
  <si>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</si>
  <si>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</si>
  <si>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</si>
  <si>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</si>
  <si>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</si>
  <si>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</si>
  <si>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</si>
  <si>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</si>
  <si>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</si>
  <si>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</si>
  <si>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</si>
  <si>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</si>
  <si>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</si>
  <si>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</si>
  <si>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</si>
  <si>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</si>
  <si>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</si>
  <si>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</si>
  <si>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</si>
  <si>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</si>
  <si>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</si>
  <si>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</si>
  <si>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</si>
  <si>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</si>
  <si>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</si>
  <si>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</si>
  <si>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</si>
  <si>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</si>
  <si>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</si>
  <si>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</si>
  <si>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</si>
  <si>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</si>
  <si>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</si>
  <si>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</si>
  <si>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</si>
  <si>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</si>
  <si>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</si>
  <si>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</si>
  <si>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</si>
  <si>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</si>
  <si>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</si>
  <si>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</si>
  <si>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</si>
  <si>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</si>
  <si>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</si>
  <si>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</si>
  <si>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</si>
  <si>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</si>
  <si>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</si>
  <si>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</si>
  <si>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</si>
  <si>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</si>
  <si>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</si>
  <si>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</si>
  <si>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</si>
  <si>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</si>
  <si>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</si>
  <si>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</si>
  <si>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</si>
  <si>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</si>
  <si>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</si>
  <si>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</si>
  <si>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</si>
  <si>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</si>
  <si>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</si>
  <si>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</si>
  <si>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</si>
  <si>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</si>
  <si>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</si>
  <si>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</si>
  <si>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</si>
  <si>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</si>
  <si>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</si>
  <si>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</si>
  <si>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</si>
  <si>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</si>
  <si>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</si>
  <si>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</si>
  <si>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</si>
  <si>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</si>
  <si>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</si>
  <si>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</si>
  <si>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</si>
  <si>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</si>
  <si>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</si>
  <si>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</si>
  <si>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</si>
  <si>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</si>
  <si>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</si>
  <si>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</si>
  <si>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</si>
  <si>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</si>
  <si>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</si>
  <si>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</si>
  <si>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</si>
  <si>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</si>
  <si>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</si>
  <si>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</si>
  <si>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</si>
  <si>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</si>
  <si>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</si>
  <si>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</si>
  <si>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</si>
  <si>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</si>
  <si>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</si>
  <si>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</si>
  <si>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</si>
  <si>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</si>
  <si>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</si>
  <si>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</si>
  <si>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</si>
  <si>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</si>
  <si>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</si>
  <si>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</si>
  <si>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</si>
  <si>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</si>
  <si>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</si>
  <si>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</si>
  <si>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</si>
  <si>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</si>
  <si>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</si>
  <si>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</si>
  <si>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</si>
  <si>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</si>
  <si>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</si>
  <si>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</si>
  <si>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</si>
  <si>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</si>
  <si>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</si>
  <si>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</si>
  <si>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</si>
  <si>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</si>
  <si>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</si>
  <si>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</si>
  <si>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</si>
  <si>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</si>
  <si>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</si>
  <si>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</si>
  <si>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</si>
  <si>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</si>
  <si>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</si>
  <si>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</si>
  <si>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</si>
  <si>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</si>
  <si>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</si>
  <si>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</si>
  <si>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</si>
  <si>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</si>
  <si>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</si>
  <si>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</si>
  <si>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</si>
  <si>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</si>
  <si>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</si>
  <si>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</si>
  <si>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</si>
  <si>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</si>
  <si>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</si>
  <si>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</si>
  <si>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</si>
  <si>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</si>
  <si>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</si>
  <si>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</si>
  <si>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</si>
  <si>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</si>
  <si>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</si>
  <si>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</si>
  <si>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</si>
  <si>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</si>
  <si>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</si>
  <si>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</si>
  <si>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</si>
  <si>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</si>
  <si>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</si>
  <si>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</si>
  <si>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</si>
  <si>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</si>
  <si>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</si>
  <si>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</si>
  <si>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</si>
  <si>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</si>
  <si>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</si>
  <si>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</si>
  <si>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</si>
  <si>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</si>
  <si>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</si>
  <si>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</si>
  <si>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</si>
  <si>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</si>
  <si>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</si>
  <si>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</si>
  <si>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</si>
  <si>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</si>
  <si>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</si>
  <si>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</si>
  <si>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</si>
  <si>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</si>
  <si>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</si>
  <si>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</si>
  <si>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</si>
  <si>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</si>
  <si>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</si>
  <si>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</si>
  <si>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</si>
  <si>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</si>
  <si>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</si>
  <si>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</si>
  <si>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</si>
  <si>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</si>
  <si>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</si>
  <si>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</si>
  <si>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</si>
  <si>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</si>
  <si>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</si>
  <si>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</si>
  <si>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</si>
  <si>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</si>
  <si>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</si>
  <si>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</si>
  <si>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</si>
  <si>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</si>
  <si>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</si>
  <si>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</si>
  <si>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</si>
  <si>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</si>
  <si>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</si>
  <si>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</si>
  <si>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</si>
  <si>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</si>
  <si>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</si>
  <si>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</si>
  <si>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</si>
  <si>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</si>
  <si>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</si>
  <si>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</si>
  <si>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</si>
  <si>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</si>
  <si>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</si>
  <si>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</si>
  <si>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</si>
  <si>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</si>
  <si>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</si>
  <si>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</si>
  <si>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</si>
  <si>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</si>
  <si>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</si>
  <si>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</si>
  <si>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</si>
  <si>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</si>
  <si>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</si>
  <si>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</si>
  <si>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</si>
  <si>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</si>
  <si>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</si>
  <si>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</si>
  <si>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</si>
  <si>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</si>
  <si>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</si>
  <si>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</si>
  <si>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</si>
  <si>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</si>
  <si>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</si>
  <si>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</si>
  <si>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</si>
  <si>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</si>
  <si>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</si>
  <si>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</si>
  <si>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</si>
  <si>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</si>
  <si>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</si>
  <si>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</si>
  <si>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</si>
  <si>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</si>
  <si>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</si>
  <si>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</si>
  <si>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</si>
  <si>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</si>
  <si>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</si>
  <si>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</si>
  <si>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</si>
  <si>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</si>
  <si>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</si>
  <si>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</si>
  <si>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</si>
  <si>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</si>
  <si>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</si>
  <si>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</si>
  <si>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</si>
  <si>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</si>
  <si>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</si>
  <si>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</si>
  <si>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</si>
  <si>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</si>
  <si>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</si>
  <si>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</si>
  <si>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</si>
  <si>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</si>
  <si>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</si>
  <si>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</si>
  <si>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</si>
  <si>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</si>
  <si>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</si>
  <si>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</si>
  <si>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</si>
  <si>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</si>
  <si>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</si>
  <si>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</si>
  <si>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COMISION ESTATAL DE RESERVAS TERRITORIALES</t>
  </si>
  <si>
    <t>LIC. JULIO CESAR SOLIS SERRANO</t>
  </si>
  <si>
    <t>DIRECTOR GENERAL</t>
  </si>
  <si>
    <t>C.P. TERESITA DEL NIÑO JESUS IRAGORRI MACIAS</t>
  </si>
  <si>
    <t>SUBDIR. ADMNISTRATIVA Y RECURSOS FINANCIEROS</t>
  </si>
  <si>
    <t>SUBDIR. ADMINISTRATIVA Y RECURSOS FINANCIEROS</t>
  </si>
  <si>
    <t>SUBDIR. ADMINISTRATIVA Y RECURSOS FIANANCIEROS</t>
  </si>
  <si>
    <t>N/A</t>
  </si>
  <si>
    <t>Notas a los Estados Financieros</t>
  </si>
  <si>
    <t>Al 31 de diciembre de 2014</t>
  </si>
  <si>
    <t>1 NOTAS DE DESGLOCE</t>
  </si>
  <si>
    <t>1.1 NOTAS AL ESTADO DE SITUACION FINANCIERA</t>
  </si>
  <si>
    <t>ACTIVO</t>
  </si>
  <si>
    <t>EFECTIVO Y EQUIVALENTES</t>
  </si>
  <si>
    <t>NUMERO DE CUENTA</t>
  </si>
  <si>
    <t>TIPO DE CUENTA</t>
  </si>
  <si>
    <t>SALDO</t>
  </si>
  <si>
    <t>0453212114</t>
  </si>
  <si>
    <t>CUENTA DE CHEQUES</t>
  </si>
  <si>
    <t>0151985388</t>
  </si>
  <si>
    <t>SUMA</t>
  </si>
  <si>
    <t>nado "El jilguero" en cumplimiento al Decreto número  novecientos ocho  publicado en el  Periodico  Oficial</t>
  </si>
  <si>
    <t>"Tierra y Libertad" de fecha 14 de diciembre del 2005.</t>
  </si>
  <si>
    <t>DESCRIPCION</t>
  </si>
  <si>
    <t>2039084940</t>
  </si>
  <si>
    <t>PREDIO EL JILGUERO</t>
  </si>
  <si>
    <t>movil Dipsa S.A de C.V. (TELCEL) por la contratación de plan telefonico.</t>
  </si>
  <si>
    <t>de deposito por parte de Gobierno del Estado de la segunda quincena de noviembre, mes de diciembre, segunda parte</t>
  </si>
  <si>
    <t>de aguinaldo y cuotas obrero patronales al IMSS e ICTSGEM de jubilados diciembre 2014.</t>
  </si>
  <si>
    <t>MINISTRACION GASTO CORRIENTE SEGUNDA QUINCENA NOVIEMBRE 2014</t>
  </si>
  <si>
    <t>MINISTRACION GASTO CORRIENTE DICIEMBRE 2014</t>
  </si>
  <si>
    <t>MINISTRACION GASTO NOMINA SEGUNDA PARTE DE AGUINALDO 2014</t>
  </si>
  <si>
    <t>CUOTAS AL I.C.T.S.G.E.M. E I.M.S.S. JUBILADOS DICIEMBRE 2014</t>
  </si>
  <si>
    <t>integrado de la siguiente manera:</t>
  </si>
  <si>
    <t>BIENES INMUEBLES</t>
  </si>
  <si>
    <t>TERRENOS</t>
  </si>
  <si>
    <t>BIENES MUEBLES</t>
  </si>
  <si>
    <t>RUBRO</t>
  </si>
  <si>
    <t>MOBILIARIO Y EQUIPO DE ADMINISTRACION</t>
  </si>
  <si>
    <t>EQUIPO EDUCACIONAL Y RECREATIVO</t>
  </si>
  <si>
    <t>EQUIPO DE TRANSPORTE</t>
  </si>
  <si>
    <t>MAQUINARIA, OTROS EQUIPOS Y HERRAMIENTAS</t>
  </si>
  <si>
    <t>DEPRECIACIÓN, DETERIORO Y AMORTIZACION ACUMULADA DE BIENES</t>
  </si>
  <si>
    <t>DEPRECIACIÓN ACUMULADA DE BIENES</t>
  </si>
  <si>
    <t>AMORTIZACION ACUMULADA ACTIVOS INTANGIBLES</t>
  </si>
  <si>
    <t>ACTIVOS INTANGIBLES</t>
  </si>
  <si>
    <t>SOFTWARE</t>
  </si>
  <si>
    <t>SUELDOS POR PAGAR</t>
  </si>
  <si>
    <t>PASIVO CIRCULANTE</t>
  </si>
  <si>
    <t>CUENTAS POR PAGAR A CORTO PLAZO</t>
  </si>
  <si>
    <t>TELEFONOS DE MEXICO S.A.B. DE C.V.</t>
  </si>
  <si>
    <t>RADIOMOVIL DIPSA S.A. DE C.V.</t>
  </si>
  <si>
    <t>IMSS</t>
  </si>
  <si>
    <t>2% SOBRE NOMINA</t>
  </si>
  <si>
    <t>10% ISR HONORARIOS</t>
  </si>
  <si>
    <t xml:space="preserve">CUOTA I.C.T.S.G.E.M. </t>
  </si>
  <si>
    <t xml:space="preserve">depreciación y amortización acumulada (Activo no circulante), sin considerar adquisiciones de bienes muebles del </t>
  </si>
  <si>
    <t>ejercicio.</t>
  </si>
  <si>
    <t>RESULTADO DEL EJERCICIO AHORRO/DESAHORRO</t>
  </si>
  <si>
    <t>RESULTADO DE EJERCICIOS ANTERIORES</t>
  </si>
  <si>
    <t>FONDO PARA LA RESERVA TERRITORIAL</t>
  </si>
  <si>
    <r>
      <t xml:space="preserve">FONDO PARA LA RESERVA TERRITORIAL. </t>
    </r>
    <r>
      <rPr>
        <sz val="10"/>
        <rFont val="Arial"/>
        <family val="2"/>
      </rPr>
      <t>Este fondo esta integrado por los ingresos recibidos de</t>
    </r>
  </si>
  <si>
    <t>la enajenación del inmueble denominado "El jilguero" mas los rendimientos que genera la inversión, cuyos</t>
  </si>
  <si>
    <t>recursos se destinaran a la adquisición de predios suceptibles de formar parte de la reserva territorial.</t>
  </si>
  <si>
    <t>2. NOTAS AL ESTADO DE ACTIVIDADES</t>
  </si>
  <si>
    <t>PARTICIPACIONES GOBIERNO DEL ESTADO 2014</t>
  </si>
  <si>
    <t>CONVENIO CERT/FIFONAFE</t>
  </si>
  <si>
    <t>GASTOS DE FUNCIONAMIENTO</t>
  </si>
  <si>
    <t>SERVICIOS PERSONALES</t>
  </si>
  <si>
    <t>MATERIALES Y SUMINISTROS</t>
  </si>
  <si>
    <t>SERVICIOS GENERALES</t>
  </si>
  <si>
    <t>muebles y activos intangibles.</t>
  </si>
  <si>
    <t>OTROS GASTOS Y PERDIDAS EXTRAORDINARIAS</t>
  </si>
  <si>
    <t>DEPRECIACION DE BIENES MUEBLES</t>
  </si>
  <si>
    <t>AMORTIZACION ACUM. ACTIVOS INTANGIBLES</t>
  </si>
  <si>
    <t>3. NOTA AL ESTADO DE VARIACIONES DEL PATRIMONIO</t>
  </si>
  <si>
    <t>mado por la diferencia de resultado ejercicio 2013 menos ejercicio 2014).</t>
  </si>
  <si>
    <t>4. NOTA AL ESTADO DE CAMBIOS EN LA SITUACIÓN FINANCIERA</t>
  </si>
  <si>
    <t xml:space="preserve">Representa los principales cambios ocurridos en la estructura de los resultados financieros en un periodo de- </t>
  </si>
  <si>
    <t>terminado, así como los recursos generados o utilizados en su operación y su reflejo final en el efectivo o in-</t>
  </si>
  <si>
    <t>versiones.</t>
  </si>
  <si>
    <t>Revela en forma detallada las variaciones de las cuentas patrimoniales de un periodo determinado a otro.</t>
  </si>
  <si>
    <t>BANCOS</t>
  </si>
  <si>
    <t>INVERSIONES TEMPORALES</t>
  </si>
  <si>
    <t>DEPOSITOS EN GARANTIA</t>
  </si>
  <si>
    <t>CONCILIACION DE LOS FLUJOS DE EFECTIVO NETOS DE LAS ACTIVIDADES DE OPERACIÓN Y LA CUENTA</t>
  </si>
  <si>
    <t>AHORRO/DESAHORRO ANTES DE LOS RUBROS EXTRAORDINARIOS</t>
  </si>
  <si>
    <t>AHORRO/DESAHORRO ANTES DE RUBROS EXTRAORDINARIOS</t>
  </si>
  <si>
    <t>MOVIMIENTOS DE PARTIDAS QUE NO AFECTEN AL PRESUPUESTO</t>
  </si>
  <si>
    <t>DEPRECIACION</t>
  </si>
  <si>
    <t>AMORTIZACION</t>
  </si>
  <si>
    <t>INCREMENTO DE LAS PROVISIONES</t>
  </si>
  <si>
    <t>INCREMENTO EN INVERSIONES PRODUCIDO POR EVALUACION</t>
  </si>
  <si>
    <t>GANANCIA/PERDIDA EN VENTA DE PROPIEDAD, PLANTA Y EQUIPO</t>
  </si>
  <si>
    <t>INCREMENTO EN CUENTAS POR COBRAR</t>
  </si>
  <si>
    <t>ANTICIPO A PROVEEDORES</t>
  </si>
  <si>
    <r>
      <t xml:space="preserve">BANCOS. </t>
    </r>
    <r>
      <rPr>
        <sz val="10"/>
        <rFont val="Arial"/>
        <family val="2"/>
      </rPr>
      <t>El saldo de la cuenta esta integrado de la forma siguiente:</t>
    </r>
  </si>
  <si>
    <r>
      <t xml:space="preserve">INVERSIONES. </t>
    </r>
    <r>
      <rPr>
        <sz val="10"/>
        <rFont val="Arial"/>
        <family val="2"/>
      </rPr>
      <t>En este rubro se depositan los ingresos recibidos por la enajenación del predio denomi-</t>
    </r>
    <r>
      <rPr>
        <b/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</si>
  <si>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 xml:space="preserve">DEPOSITOS EN GARANTIA. </t>
    </r>
    <r>
      <rPr>
        <sz val="10"/>
        <rFont val="Arial"/>
        <family val="2"/>
      </rPr>
      <t>El saldo en esta cuenta corresponde al deposito en garantia a favor de Radio-</t>
    </r>
  </si>
  <si>
    <r>
      <rPr>
        <b/>
        <sz val="10"/>
        <rFont val="Arial"/>
        <family val="2"/>
      </rPr>
      <t xml:space="preserve">DEUDORES DIVERSOS. </t>
    </r>
    <r>
      <rPr>
        <sz val="10"/>
        <rFont val="Arial"/>
        <family val="2"/>
      </rPr>
      <t>El saldo en esta cuenta corresponde a las ministraciones de gasto corriente pendientes</t>
    </r>
  </si>
  <si>
    <r>
      <t xml:space="preserve">ACTIVO NO CIRCULANTE. </t>
    </r>
    <r>
      <rPr>
        <sz val="10"/>
        <rFont val="Arial"/>
        <family val="2"/>
      </rPr>
      <t xml:space="preserve"> Representa los bienes muebles e inmuebles propiedad  del Organismo,  </t>
    </r>
  </si>
  <si>
    <r>
      <t xml:space="preserve">SERVICIOS PERSONALES POR PAGAR A CORTO PLAZO. </t>
    </r>
    <r>
      <rPr>
        <sz val="10"/>
        <rFont val="Arial"/>
        <family val="2"/>
      </rPr>
      <t>Integrado de la siguiente manera:</t>
    </r>
  </si>
  <si>
    <r>
      <t xml:space="preserve">PROVEEDORES POR PAGAR A CORTO PLAZO. </t>
    </r>
    <r>
      <rPr>
        <sz val="10"/>
        <rFont val="Arial"/>
        <family val="2"/>
      </rPr>
      <t>Integrado de la siguiente manera:</t>
    </r>
  </si>
  <si>
    <r>
      <t xml:space="preserve">RETENCIONES Y CONTRIBUCIONES POR PAGAR A CORTO PLAZO. </t>
    </r>
    <r>
      <rPr>
        <sz val="10"/>
        <rFont val="Arial"/>
        <family val="2"/>
      </rPr>
      <t>Integrado de la siguiente manera:</t>
    </r>
  </si>
  <si>
    <r>
      <t xml:space="preserve">PATRIMONIO. </t>
    </r>
    <r>
      <rPr>
        <sz val="10"/>
        <rFont val="Arial"/>
        <family val="2"/>
      </rPr>
      <t>Integrado por el total de los bienes muebles, inmuebles e intangibles propiedad de la comisión,</t>
    </r>
  </si>
  <si>
    <t>PATRIMONIO GENERADO</t>
  </si>
  <si>
    <t>El rubro de los ingresos esta integrado por las participaciones de Gobierno del Estado.</t>
  </si>
  <si>
    <t>Los gastos corresponden a la operación y mantenimiento del Organismo.</t>
  </si>
  <si>
    <t xml:space="preserve">Los gastos extraordinarios corresponden a la depreciación y amortización acumulada de los bienes </t>
  </si>
  <si>
    <t>Integrado por el Fondo para la Reserva Territorial y el resultado del ejercicio ahorro/desahorro (confor-</t>
  </si>
  <si>
    <t>Integrado por los siguientes rubros:</t>
  </si>
  <si>
    <t>Informe de Pasivos contingentes</t>
  </si>
  <si>
    <t>BBVA BANCOMER</t>
  </si>
  <si>
    <t xml:space="preserve">      SUBDIR. ADMINISTRATIVA Y RECURSOS FINANCIEROS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</si>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</sst>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"/>
    <numFmt numFmtId="169" formatCode="#,##0.00_ ;[Red]\-#,##0.00\ "/>
  </numFmts>
  <fonts count="57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b/>
      <sz val="10"/>
      <name val="Arial"/>
      <family val="2"/>
    </font>
    <font>
      <sz val="20"/>
      <color theme="1"/>
      <name val="Soberana Sans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615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5" fillId="4" borderId="19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 applyProtection="1">
      <alignment horizontal="center"/>
      <protection locked="0"/>
    </xf>
    <xf numFmtId="0" fontId="54" fillId="4" borderId="32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justify" vertical="center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left"/>
      <protection locked="0"/>
    </xf>
    <xf numFmtId="3" fontId="17" fillId="4" borderId="0" xfId="0" applyNumberFormat="1" applyFont="1" applyFill="1" applyBorder="1"/>
    <xf numFmtId="3" fontId="17" fillId="4" borderId="0" xfId="0" applyNumberFormat="1" applyFont="1" applyFill="1"/>
    <xf numFmtId="168" fontId="17" fillId="4" borderId="0" xfId="0" applyNumberFormat="1" applyFont="1" applyFill="1"/>
    <xf numFmtId="4" fontId="17" fillId="4" borderId="0" xfId="0" applyNumberFormat="1" applyFont="1" applyFill="1"/>
    <xf numFmtId="4" fontId="14" fillId="0" borderId="0" xfId="0" applyNumberFormat="1" applyFont="1"/>
    <xf numFmtId="0" fontId="0" fillId="0" borderId="0" xfId="0" applyAlignment="1">
      <alignment horizontal="center"/>
    </xf>
    <xf numFmtId="0" fontId="55" fillId="0" borderId="0" xfId="0" applyFont="1"/>
    <xf numFmtId="0" fontId="2" fillId="0" borderId="0" xfId="0" applyFont="1" applyBorder="1" applyAlignment="1">
      <alignment horizontal="center" vertical="center" wrapText="1"/>
    </xf>
    <xf numFmtId="169" fontId="2" fillId="0" borderId="0" xfId="0" applyNumberFormat="1" applyFont="1" applyBorder="1" applyAlignment="1">
      <alignment horizontal="right" vertical="center" wrapText="1" indent="2"/>
    </xf>
    <xf numFmtId="0" fontId="3" fillId="0" borderId="0" xfId="0" applyFont="1"/>
    <xf numFmtId="49" fontId="3" fillId="0" borderId="0" xfId="0" applyNumberFormat="1" applyFont="1"/>
    <xf numFmtId="0" fontId="2" fillId="0" borderId="0" xfId="0" applyFont="1" applyBorder="1" applyAlignment="1">
      <alignment horizontal="right" vertical="center" wrapText="1" indent="3"/>
    </xf>
    <xf numFmtId="169" fontId="0" fillId="0" borderId="0" xfId="0" applyNumberFormat="1"/>
    <xf numFmtId="0" fontId="5" fillId="0" borderId="0" xfId="0" applyFont="1" applyBorder="1" applyAlignment="1">
      <alignment horizontal="left" vertical="center" wrapText="1"/>
    </xf>
    <xf numFmtId="169" fontId="5" fillId="0" borderId="0" xfId="0" applyNumberFormat="1" applyFont="1" applyBorder="1" applyAlignment="1">
      <alignment horizontal="right" vertical="center" wrapText="1" indent="2"/>
    </xf>
    <xf numFmtId="0" fontId="38" fillId="0" borderId="9" xfId="0" applyFont="1" applyBorder="1"/>
    <xf numFmtId="0" fontId="0" fillId="0" borderId="6" xfId="0" applyBorder="1"/>
    <xf numFmtId="0" fontId="0" fillId="0" borderId="10" xfId="0" applyBorder="1"/>
    <xf numFmtId="0" fontId="0" fillId="0" borderId="9" xfId="0" applyBorder="1"/>
    <xf numFmtId="169" fontId="38" fillId="0" borderId="0" xfId="0" applyNumberFormat="1" applyFont="1" applyBorder="1" applyAlignment="1">
      <alignment horizontal="right" vertical="center" wrapText="1" indent="2"/>
    </xf>
    <xf numFmtId="169" fontId="0" fillId="0" borderId="0" xfId="0" applyNumberFormat="1" applyBorder="1" applyAlignment="1">
      <alignment horizontal="right" vertical="center" wrapText="1" indent="2"/>
    </xf>
    <xf numFmtId="0" fontId="38" fillId="0" borderId="9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169" fontId="0" fillId="0" borderId="16" xfId="0" applyNumberFormat="1" applyBorder="1" applyAlignment="1">
      <alignment horizontal="right" vertical="center" wrapText="1" indent="2"/>
    </xf>
    <xf numFmtId="169" fontId="38" fillId="0" borderId="9" xfId="0" applyNumberFormat="1" applyFont="1" applyBorder="1" applyAlignment="1">
      <alignment horizontal="right" vertical="center" wrapText="1" indent="2"/>
    </xf>
    <xf numFmtId="169" fontId="38" fillId="0" borderId="16" xfId="0" applyNumberFormat="1" applyFont="1" applyBorder="1" applyAlignment="1">
      <alignment horizontal="right" vertical="center" wrapText="1" indent="2"/>
    </xf>
    <xf numFmtId="0" fontId="17" fillId="4" borderId="7" xfId="0" applyFont="1" applyFill="1" applyBorder="1" applyAlignment="1" applyProtection="1">
      <alignment horizontal="center"/>
      <protection locked="0"/>
    </xf>
    <xf numFmtId="0" fontId="56" fillId="4" borderId="0" xfId="0" applyFont="1" applyFill="1" applyAlignment="1">
      <alignment horizontal="center"/>
    </xf>
    <xf numFmtId="0" fontId="8" fillId="4" borderId="0" xfId="0" applyFont="1" applyFill="1" applyBorder="1" applyAlignment="1" applyProtection="1">
      <alignment horizontal="center" vertical="top"/>
      <protection locked="0"/>
    </xf>
    <xf numFmtId="0" fontId="17" fillId="4" borderId="7" xfId="0" applyFont="1" applyFill="1" applyBorder="1"/>
    <xf numFmtId="4" fontId="17" fillId="4" borderId="0" xfId="0" applyNumberFormat="1" applyFont="1" applyFill="1" applyBorder="1"/>
    <xf numFmtId="3" fontId="17" fillId="4" borderId="0" xfId="0" applyNumberFormat="1" applyFont="1" applyFill="1" applyAlignment="1">
      <alignment horizontal="left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 vertical="top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8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wrapText="1"/>
      <protection locked="0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23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169" fontId="2" fillId="0" borderId="16" xfId="0" applyNumberFormat="1" applyFont="1" applyBorder="1" applyAlignment="1">
      <alignment horizontal="right" vertical="center" wrapText="1" indent="2"/>
    </xf>
    <xf numFmtId="169" fontId="5" fillId="0" borderId="16" xfId="0" applyNumberFormat="1" applyFont="1" applyBorder="1" applyAlignment="1">
      <alignment horizontal="right" vertical="center" wrapText="1" indent="2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 wrapText="1" indent="3"/>
    </xf>
    <xf numFmtId="0" fontId="2" fillId="0" borderId="7" xfId="0" applyFont="1" applyBorder="1" applyAlignment="1">
      <alignment horizontal="right" vertical="center" wrapText="1" indent="3"/>
    </xf>
    <xf numFmtId="0" fontId="2" fillId="0" borderId="8" xfId="0" applyFont="1" applyBorder="1" applyAlignment="1">
      <alignment horizontal="right" vertical="center" wrapText="1" indent="3"/>
    </xf>
    <xf numFmtId="0" fontId="2" fillId="0" borderId="3" xfId="0" applyFont="1" applyBorder="1" applyAlignment="1">
      <alignment horizontal="right" vertical="center" wrapText="1" indent="3"/>
    </xf>
    <xf numFmtId="0" fontId="2" fillId="0" borderId="4" xfId="0" applyFont="1" applyBorder="1" applyAlignment="1">
      <alignment horizontal="right" vertical="center" wrapText="1" indent="3"/>
    </xf>
    <xf numFmtId="0" fontId="2" fillId="0" borderId="5" xfId="0" applyFont="1" applyBorder="1" applyAlignment="1">
      <alignment horizontal="right" vertical="center" wrapText="1" indent="3"/>
    </xf>
    <xf numFmtId="169" fontId="5" fillId="0" borderId="11" xfId="0" applyNumberFormat="1" applyFont="1" applyBorder="1" applyAlignment="1">
      <alignment horizontal="right" vertical="center" wrapText="1" indent="2"/>
    </xf>
    <xf numFmtId="169" fontId="5" fillId="0" borderId="8" xfId="0" applyNumberFormat="1" applyFont="1" applyBorder="1" applyAlignment="1">
      <alignment horizontal="right" vertical="center" wrapText="1" indent="2"/>
    </xf>
    <xf numFmtId="169" fontId="5" fillId="0" borderId="3" xfId="0" applyNumberFormat="1" applyFont="1" applyBorder="1" applyAlignment="1">
      <alignment horizontal="right" vertical="center" wrapText="1" indent="2"/>
    </xf>
    <xf numFmtId="169" fontId="5" fillId="0" borderId="5" xfId="0" applyNumberFormat="1" applyFont="1" applyBorder="1" applyAlignment="1">
      <alignment horizontal="right" vertical="center" wrapText="1" indent="2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9" fontId="0" fillId="0" borderId="16" xfId="0" applyNumberFormat="1" applyBorder="1" applyAlignment="1">
      <alignment horizontal="right" vertical="center" wrapText="1" indent="2"/>
    </xf>
    <xf numFmtId="169" fontId="38" fillId="0" borderId="9" xfId="0" applyNumberFormat="1" applyFont="1" applyBorder="1" applyAlignment="1">
      <alignment horizontal="right" vertical="center" wrapText="1" indent="2"/>
    </xf>
    <xf numFmtId="169" fontId="38" fillId="0" borderId="10" xfId="0" applyNumberFormat="1" applyFont="1" applyBorder="1" applyAlignment="1">
      <alignment horizontal="right" vertical="center" wrapText="1" indent="2"/>
    </xf>
    <xf numFmtId="169" fontId="38" fillId="0" borderId="16" xfId="0" applyNumberFormat="1" applyFont="1" applyBorder="1" applyAlignment="1">
      <alignment horizontal="right" vertical="center" wrapText="1" indent="2"/>
    </xf>
    <xf numFmtId="0" fontId="1" fillId="4" borderId="0" xfId="0" applyFont="1" applyFill="1" applyAlignment="1">
      <alignment horizontal="left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right" vertical="center" wrapText="1"/>
    </xf>
    <xf numFmtId="0" fontId="34" fillId="4" borderId="19" xfId="0" applyFont="1" applyFill="1" applyBorder="1" applyAlignment="1">
      <alignment horizontal="right" vertical="center" wrapText="1"/>
    </xf>
    <xf numFmtId="37" fontId="39" fillId="8" borderId="16" xfId="4" applyNumberFormat="1" applyFont="1" applyFill="1" applyBorder="1" applyAlignment="1">
      <alignment horizontal="center" vertical="center" wrapText="1"/>
    </xf>
    <xf numFmtId="37" fontId="39" fillId="8" borderId="16" xfId="4" applyNumberFormat="1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4" fillId="8" borderId="16" xfId="3" applyFont="1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63500</xdr:rowOff>
    </xdr:from>
    <xdr:to>
      <xdr:col>1</xdr:col>
      <xdr:colOff>899583</xdr:colOff>
      <xdr:row>5</xdr:row>
      <xdr:rowOff>209758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63500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0</xdr:row>
      <xdr:rowOff>85726</xdr:rowOff>
    </xdr:from>
    <xdr:to>
      <xdr:col>3</xdr:col>
      <xdr:colOff>466726</xdr:colOff>
      <xdr:row>6</xdr:row>
      <xdr:rowOff>79792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85726"/>
          <a:ext cx="895350" cy="851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38100</xdr:rowOff>
    </xdr:from>
    <xdr:to>
      <xdr:col>2</xdr:col>
      <xdr:colOff>880533</xdr:colOff>
      <xdr:row>5</xdr:row>
      <xdr:rowOff>131441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28600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</xdr:row>
      <xdr:rowOff>47625</xdr:rowOff>
    </xdr:from>
    <xdr:to>
      <xdr:col>2</xdr:col>
      <xdr:colOff>966258</xdr:colOff>
      <xdr:row>5</xdr:row>
      <xdr:rowOff>140966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38125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57150</xdr:rowOff>
    </xdr:from>
    <xdr:to>
      <xdr:col>2</xdr:col>
      <xdr:colOff>785283</xdr:colOff>
      <xdr:row>4</xdr:row>
      <xdr:rowOff>150491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57150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76200</xdr:rowOff>
    </xdr:from>
    <xdr:to>
      <xdr:col>2</xdr:col>
      <xdr:colOff>899583</xdr:colOff>
      <xdr:row>5</xdr:row>
      <xdr:rowOff>169541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80975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114300</xdr:rowOff>
    </xdr:from>
    <xdr:to>
      <xdr:col>1</xdr:col>
      <xdr:colOff>985308</xdr:colOff>
      <xdr:row>5</xdr:row>
      <xdr:rowOff>17141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14300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</xdr:rowOff>
    </xdr:from>
    <xdr:to>
      <xdr:col>0</xdr:col>
      <xdr:colOff>904876</xdr:colOff>
      <xdr:row>4</xdr:row>
      <xdr:rowOff>167391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"/>
          <a:ext cx="857250" cy="815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38100</xdr:rowOff>
    </xdr:from>
    <xdr:to>
      <xdr:col>3</xdr:col>
      <xdr:colOff>604308</xdr:colOff>
      <xdr:row>6</xdr:row>
      <xdr:rowOff>102866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23825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0</xdr:row>
      <xdr:rowOff>1</xdr:rowOff>
    </xdr:from>
    <xdr:to>
      <xdr:col>1</xdr:col>
      <xdr:colOff>676276</xdr:colOff>
      <xdr:row>3</xdr:row>
      <xdr:rowOff>71515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2" y="1"/>
          <a:ext cx="676274" cy="643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</xdr:col>
      <xdr:colOff>657225</xdr:colOff>
      <xdr:row>4</xdr:row>
      <xdr:rowOff>43876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1" y="200025"/>
          <a:ext cx="657224" cy="624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38100</xdr:rowOff>
    </xdr:from>
    <xdr:to>
      <xdr:col>1</xdr:col>
      <xdr:colOff>880533</xdr:colOff>
      <xdr:row>6</xdr:row>
      <xdr:rowOff>131441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14300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66675</xdr:rowOff>
    </xdr:from>
    <xdr:to>
      <xdr:col>1</xdr:col>
      <xdr:colOff>861483</xdr:colOff>
      <xdr:row>6</xdr:row>
      <xdr:rowOff>83816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77932</xdr:colOff>
      <xdr:row>0</xdr:row>
      <xdr:rowOff>43295</xdr:rowOff>
    </xdr:from>
    <xdr:to>
      <xdr:col>2</xdr:col>
      <xdr:colOff>198197</xdr:colOff>
      <xdr:row>6</xdr:row>
      <xdr:rowOff>50045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64" y="43295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47625</xdr:rowOff>
    </xdr:from>
    <xdr:to>
      <xdr:col>1</xdr:col>
      <xdr:colOff>842433</xdr:colOff>
      <xdr:row>7</xdr:row>
      <xdr:rowOff>64766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23825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2</xdr:col>
      <xdr:colOff>70908</xdr:colOff>
      <xdr:row>7</xdr:row>
      <xdr:rowOff>55241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76200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28575</xdr:rowOff>
    </xdr:from>
    <xdr:to>
      <xdr:col>3</xdr:col>
      <xdr:colOff>594783</xdr:colOff>
      <xdr:row>5</xdr:row>
      <xdr:rowOff>45716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8575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85725</xdr:rowOff>
    </xdr:from>
    <xdr:to>
      <xdr:col>2</xdr:col>
      <xdr:colOff>147108</xdr:colOff>
      <xdr:row>5</xdr:row>
      <xdr:rowOff>150491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85725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57150</xdr:rowOff>
    </xdr:from>
    <xdr:to>
      <xdr:col>2</xdr:col>
      <xdr:colOff>32808</xdr:colOff>
      <xdr:row>5</xdr:row>
      <xdr:rowOff>121916</xdr:rowOff>
    </xdr:to>
    <xdr:pic>
      <xdr:nvPicPr>
        <xdr:cNvPr id="2" name="Picture 4" descr="logo reserv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57150"/>
          <a:ext cx="899583" cy="8553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B34" zoomScale="90" zoomScaleNormal="90" workbookViewId="0">
      <selection activeCell="C25" sqref="B25:C26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1" customWidth="1"/>
    <col min="8" max="8" width="33.85546875" style="121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18" t="s">
        <v>193</v>
      </c>
      <c r="D1" s="418"/>
      <c r="E1" s="418"/>
      <c r="F1" s="418"/>
      <c r="G1" s="418"/>
      <c r="H1" s="418"/>
      <c r="I1" s="418"/>
      <c r="J1" s="25"/>
      <c r="K1" s="25"/>
    </row>
    <row r="2" spans="1:11" ht="12.75">
      <c r="B2" s="22"/>
      <c r="C2" s="418" t="s">
        <v>81</v>
      </c>
      <c r="D2" s="418"/>
      <c r="E2" s="418"/>
      <c r="F2" s="418"/>
      <c r="G2" s="418"/>
      <c r="H2" s="418"/>
      <c r="I2" s="418"/>
      <c r="J2" s="22"/>
      <c r="K2" s="22"/>
    </row>
    <row r="3" spans="1:11" ht="12.75">
      <c r="B3" s="22"/>
      <c r="C3" s="418" t="s">
        <v>409</v>
      </c>
      <c r="D3" s="418"/>
      <c r="E3" s="418"/>
      <c r="F3" s="418"/>
      <c r="G3" s="418"/>
      <c r="H3" s="418"/>
      <c r="I3" s="418"/>
      <c r="J3" s="22"/>
      <c r="K3" s="22"/>
    </row>
    <row r="4" spans="1:11" ht="12.75">
      <c r="B4" s="22"/>
      <c r="C4" s="418" t="s">
        <v>1</v>
      </c>
      <c r="D4" s="418"/>
      <c r="E4" s="418"/>
      <c r="F4" s="418"/>
      <c r="G4" s="418"/>
      <c r="H4" s="418"/>
      <c r="I4" s="418"/>
      <c r="J4" s="22"/>
      <c r="K4" s="22"/>
    </row>
    <row r="5" spans="1:11" ht="6" customHeight="1">
      <c r="A5" s="115"/>
      <c r="B5" s="115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5"/>
      <c r="B6" s="24" t="s">
        <v>4</v>
      </c>
      <c r="C6" s="419" t="s">
        <v>410</v>
      </c>
      <c r="D6" s="419"/>
      <c r="E6" s="419"/>
      <c r="F6" s="419"/>
      <c r="G6" s="419"/>
      <c r="H6" s="419"/>
      <c r="I6" s="419"/>
      <c r="J6" s="419"/>
      <c r="K6" s="19"/>
    </row>
    <row r="7" spans="1:11" s="19" customFormat="1" ht="3" customHeight="1">
      <c r="A7" s="115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8" customFormat="1" ht="20.100000000000001" customHeight="1">
      <c r="A9" s="117"/>
      <c r="B9" s="417" t="s">
        <v>76</v>
      </c>
      <c r="C9" s="417"/>
      <c r="D9" s="112">
        <v>2014</v>
      </c>
      <c r="E9" s="112">
        <v>2013</v>
      </c>
      <c r="F9" s="116"/>
      <c r="G9" s="417" t="s">
        <v>76</v>
      </c>
      <c r="H9" s="417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1" customFormat="1" ht="12.75">
      <c r="A11" s="119"/>
      <c r="B11" s="421" t="s">
        <v>82</v>
      </c>
      <c r="C11" s="421"/>
      <c r="D11" s="70"/>
      <c r="E11" s="70"/>
      <c r="F11" s="38"/>
      <c r="G11" s="421" t="s">
        <v>83</v>
      </c>
      <c r="H11" s="421"/>
      <c r="I11" s="70"/>
      <c r="J11" s="70"/>
      <c r="K11" s="120"/>
    </row>
    <row r="12" spans="1:11" ht="12.75">
      <c r="A12" s="41"/>
      <c r="B12" s="422" t="s">
        <v>84</v>
      </c>
      <c r="C12" s="422"/>
      <c r="D12" s="71">
        <f>SUM(D13:D20)</f>
        <v>0</v>
      </c>
      <c r="E12" s="71">
        <f>SUM(E13:E20)</f>
        <v>0</v>
      </c>
      <c r="F12" s="38"/>
      <c r="G12" s="421" t="s">
        <v>85</v>
      </c>
      <c r="H12" s="421"/>
      <c r="I12" s="71">
        <f>SUM(I13:I15)</f>
        <v>6246783</v>
      </c>
      <c r="J12" s="71">
        <f>SUM(J13:J15)</f>
        <v>6184982</v>
      </c>
      <c r="K12" s="122"/>
    </row>
    <row r="13" spans="1:11">
      <c r="A13" s="39"/>
      <c r="B13" s="420" t="s">
        <v>86</v>
      </c>
      <c r="C13" s="420"/>
      <c r="D13" s="123">
        <v>0</v>
      </c>
      <c r="E13" s="123">
        <v>0</v>
      </c>
      <c r="F13" s="38"/>
      <c r="G13" s="420" t="s">
        <v>87</v>
      </c>
      <c r="H13" s="420"/>
      <c r="I13" s="123">
        <v>4983966</v>
      </c>
      <c r="J13" s="123">
        <v>4973661</v>
      </c>
      <c r="K13" s="122"/>
    </row>
    <row r="14" spans="1:11">
      <c r="A14" s="39"/>
      <c r="B14" s="420" t="s">
        <v>88</v>
      </c>
      <c r="C14" s="420"/>
      <c r="D14" s="123">
        <v>0</v>
      </c>
      <c r="E14" s="123">
        <v>0</v>
      </c>
      <c r="F14" s="38"/>
      <c r="G14" s="420" t="s">
        <v>89</v>
      </c>
      <c r="H14" s="420"/>
      <c r="I14" s="123">
        <v>240924</v>
      </c>
      <c r="J14" s="123">
        <v>273650</v>
      </c>
      <c r="K14" s="122"/>
    </row>
    <row r="15" spans="1:11" ht="12" customHeight="1">
      <c r="A15" s="39"/>
      <c r="B15" s="420" t="s">
        <v>90</v>
      </c>
      <c r="C15" s="420"/>
      <c r="D15" s="123">
        <v>0</v>
      </c>
      <c r="E15" s="123">
        <v>0</v>
      </c>
      <c r="F15" s="38"/>
      <c r="G15" s="420" t="s">
        <v>91</v>
      </c>
      <c r="H15" s="420"/>
      <c r="I15" s="123">
        <v>1021893</v>
      </c>
      <c r="J15" s="123">
        <v>937671</v>
      </c>
      <c r="K15" s="122"/>
    </row>
    <row r="16" spans="1:11" ht="12.75">
      <c r="A16" s="39"/>
      <c r="B16" s="420" t="s">
        <v>92</v>
      </c>
      <c r="C16" s="420"/>
      <c r="D16" s="123">
        <v>0</v>
      </c>
      <c r="E16" s="123">
        <v>0</v>
      </c>
      <c r="F16" s="38"/>
      <c r="G16" s="42"/>
      <c r="H16" s="57"/>
      <c r="I16" s="124"/>
      <c r="J16" s="124"/>
      <c r="K16" s="122"/>
    </row>
    <row r="17" spans="1:11" ht="12.75">
      <c r="A17" s="39"/>
      <c r="B17" s="420" t="s">
        <v>93</v>
      </c>
      <c r="C17" s="420"/>
      <c r="D17" s="123">
        <v>0</v>
      </c>
      <c r="E17" s="123">
        <v>0</v>
      </c>
      <c r="F17" s="38"/>
      <c r="G17" s="421" t="s">
        <v>205</v>
      </c>
      <c r="H17" s="421"/>
      <c r="I17" s="71">
        <f>SUM(I18:I26)</f>
        <v>0</v>
      </c>
      <c r="J17" s="71">
        <f>SUM(J18:J26)</f>
        <v>0</v>
      </c>
      <c r="K17" s="122"/>
    </row>
    <row r="18" spans="1:11">
      <c r="A18" s="39"/>
      <c r="B18" s="420" t="s">
        <v>94</v>
      </c>
      <c r="C18" s="420"/>
      <c r="D18" s="123">
        <v>0</v>
      </c>
      <c r="E18" s="123">
        <v>0</v>
      </c>
      <c r="F18" s="38"/>
      <c r="G18" s="420" t="s">
        <v>95</v>
      </c>
      <c r="H18" s="420"/>
      <c r="I18" s="123">
        <v>0</v>
      </c>
      <c r="J18" s="123">
        <v>0</v>
      </c>
      <c r="K18" s="122"/>
    </row>
    <row r="19" spans="1:11">
      <c r="A19" s="39"/>
      <c r="B19" s="420" t="s">
        <v>96</v>
      </c>
      <c r="C19" s="420"/>
      <c r="D19" s="123">
        <v>0</v>
      </c>
      <c r="E19" s="123">
        <v>0</v>
      </c>
      <c r="F19" s="38"/>
      <c r="G19" s="420" t="s">
        <v>97</v>
      </c>
      <c r="H19" s="420"/>
      <c r="I19" s="123">
        <v>0</v>
      </c>
      <c r="J19" s="123">
        <v>0</v>
      </c>
      <c r="K19" s="122"/>
    </row>
    <row r="20" spans="1:11" ht="52.5" customHeight="1">
      <c r="A20" s="39"/>
      <c r="B20" s="423" t="s">
        <v>98</v>
      </c>
      <c r="C20" s="423"/>
      <c r="D20" s="123">
        <v>0</v>
      </c>
      <c r="E20" s="123">
        <v>0</v>
      </c>
      <c r="F20" s="38"/>
      <c r="G20" s="420" t="s">
        <v>99</v>
      </c>
      <c r="H20" s="420"/>
      <c r="I20" s="123">
        <v>0</v>
      </c>
      <c r="J20" s="123">
        <v>0</v>
      </c>
      <c r="K20" s="122"/>
    </row>
    <row r="21" spans="1:11" ht="12.75">
      <c r="A21" s="41"/>
      <c r="B21" s="42"/>
      <c r="C21" s="57"/>
      <c r="D21" s="124"/>
      <c r="E21" s="124"/>
      <c r="F21" s="38"/>
      <c r="G21" s="420" t="s">
        <v>100</v>
      </c>
      <c r="H21" s="420"/>
      <c r="I21" s="123">
        <v>0</v>
      </c>
      <c r="J21" s="123">
        <v>0</v>
      </c>
      <c r="K21" s="122"/>
    </row>
    <row r="22" spans="1:11" ht="29.25" customHeight="1">
      <c r="A22" s="41"/>
      <c r="B22" s="422" t="s">
        <v>101</v>
      </c>
      <c r="C22" s="422"/>
      <c r="D22" s="71">
        <f>SUM(D23:D24)</f>
        <v>6381968</v>
      </c>
      <c r="E22" s="71">
        <f>SUM(E23:E24)</f>
        <v>6434621</v>
      </c>
      <c r="F22" s="38"/>
      <c r="G22" s="420" t="s">
        <v>102</v>
      </c>
      <c r="H22" s="420"/>
      <c r="I22" s="123">
        <v>0</v>
      </c>
      <c r="J22" s="123">
        <v>0</v>
      </c>
      <c r="K22" s="122"/>
    </row>
    <row r="23" spans="1:11">
      <c r="A23" s="39"/>
      <c r="B23" s="420" t="s">
        <v>103</v>
      </c>
      <c r="C23" s="420"/>
      <c r="D23" s="74">
        <v>6381968</v>
      </c>
      <c r="E23" s="74">
        <v>6434621</v>
      </c>
      <c r="F23" s="38"/>
      <c r="G23" s="420" t="s">
        <v>104</v>
      </c>
      <c r="H23" s="420"/>
      <c r="I23" s="123">
        <v>0</v>
      </c>
      <c r="J23" s="123">
        <v>0</v>
      </c>
      <c r="K23" s="122"/>
    </row>
    <row r="24" spans="1:11">
      <c r="A24" s="39"/>
      <c r="B24" s="420" t="s">
        <v>204</v>
      </c>
      <c r="C24" s="420"/>
      <c r="D24" s="123">
        <v>0</v>
      </c>
      <c r="E24" s="123">
        <v>0</v>
      </c>
      <c r="F24" s="38"/>
      <c r="G24" s="420" t="s">
        <v>105</v>
      </c>
      <c r="H24" s="420"/>
      <c r="I24" s="123">
        <v>0</v>
      </c>
      <c r="J24" s="123">
        <v>0</v>
      </c>
      <c r="K24" s="122"/>
    </row>
    <row r="25" spans="1:11" ht="12.75">
      <c r="A25" s="41"/>
      <c r="B25" s="42"/>
      <c r="C25" s="57"/>
      <c r="D25" s="124"/>
      <c r="E25" s="124"/>
      <c r="F25" s="38"/>
      <c r="G25" s="420" t="s">
        <v>106</v>
      </c>
      <c r="H25" s="420"/>
      <c r="I25" s="123">
        <v>0</v>
      </c>
      <c r="J25" s="123">
        <v>0</v>
      </c>
      <c r="K25" s="122"/>
    </row>
    <row r="26" spans="1:11" ht="12.75">
      <c r="A26" s="39"/>
      <c r="B26" s="422" t="s">
        <v>107</v>
      </c>
      <c r="C26" s="422"/>
      <c r="D26" s="71">
        <f>SUM(D27:D31)</f>
        <v>1295145</v>
      </c>
      <c r="E26" s="71">
        <f>SUM(E27:E31)</f>
        <v>443730</v>
      </c>
      <c r="F26" s="38"/>
      <c r="G26" s="420" t="s">
        <v>108</v>
      </c>
      <c r="H26" s="420"/>
      <c r="I26" s="123">
        <v>0</v>
      </c>
      <c r="J26" s="123">
        <v>0</v>
      </c>
      <c r="K26" s="122"/>
    </row>
    <row r="27" spans="1:11" ht="12.75">
      <c r="A27" s="39"/>
      <c r="B27" s="420" t="s">
        <v>109</v>
      </c>
      <c r="C27" s="420"/>
      <c r="D27" s="123">
        <v>0</v>
      </c>
      <c r="E27" s="123">
        <v>0</v>
      </c>
      <c r="F27" s="38"/>
      <c r="G27" s="42"/>
      <c r="H27" s="57"/>
      <c r="I27" s="124"/>
      <c r="J27" s="124"/>
      <c r="K27" s="122"/>
    </row>
    <row r="28" spans="1:11" ht="12.75">
      <c r="A28" s="39"/>
      <c r="B28" s="420" t="s">
        <v>110</v>
      </c>
      <c r="C28" s="420"/>
      <c r="D28" s="123">
        <v>0</v>
      </c>
      <c r="E28" s="123">
        <v>0</v>
      </c>
      <c r="F28" s="38"/>
      <c r="G28" s="422" t="s">
        <v>103</v>
      </c>
      <c r="H28" s="422"/>
      <c r="I28" s="71">
        <f>SUM(I29:I31)</f>
        <v>0</v>
      </c>
      <c r="J28" s="71">
        <f>SUM(J29:J31)</f>
        <v>0</v>
      </c>
      <c r="K28" s="122"/>
    </row>
    <row r="29" spans="1:11" ht="26.25" customHeight="1">
      <c r="A29" s="39"/>
      <c r="B29" s="423" t="s">
        <v>111</v>
      </c>
      <c r="C29" s="423"/>
      <c r="D29" s="123">
        <v>0</v>
      </c>
      <c r="E29" s="123">
        <v>0</v>
      </c>
      <c r="F29" s="38"/>
      <c r="G29" s="420" t="s">
        <v>112</v>
      </c>
      <c r="H29" s="420"/>
      <c r="I29" s="123">
        <v>0</v>
      </c>
      <c r="J29" s="123">
        <v>0</v>
      </c>
      <c r="K29" s="122"/>
    </row>
    <row r="30" spans="1:11">
      <c r="A30" s="39"/>
      <c r="B30" s="420" t="s">
        <v>113</v>
      </c>
      <c r="C30" s="420"/>
      <c r="D30" s="123">
        <v>0</v>
      </c>
      <c r="E30" s="123">
        <v>0</v>
      </c>
      <c r="F30" s="38"/>
      <c r="G30" s="420" t="s">
        <v>50</v>
      </c>
      <c r="H30" s="420"/>
      <c r="I30" s="123">
        <v>0</v>
      </c>
      <c r="J30" s="123">
        <v>0</v>
      </c>
      <c r="K30" s="122"/>
    </row>
    <row r="31" spans="1:11">
      <c r="A31" s="39"/>
      <c r="B31" s="420" t="s">
        <v>114</v>
      </c>
      <c r="C31" s="420"/>
      <c r="D31" s="123">
        <v>1295145</v>
      </c>
      <c r="E31" s="123">
        <v>443730</v>
      </c>
      <c r="F31" s="38"/>
      <c r="G31" s="420" t="s">
        <v>115</v>
      </c>
      <c r="H31" s="420"/>
      <c r="I31" s="123">
        <v>0</v>
      </c>
      <c r="J31" s="123">
        <v>0</v>
      </c>
      <c r="K31" s="122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4"/>
      <c r="J32" s="124"/>
      <c r="K32" s="122"/>
    </row>
    <row r="33" spans="1:11" ht="12.75">
      <c r="A33" s="125"/>
      <c r="B33" s="424" t="s">
        <v>116</v>
      </c>
      <c r="C33" s="424"/>
      <c r="D33" s="126">
        <f>D12+D22+D26</f>
        <v>7677113</v>
      </c>
      <c r="E33" s="126">
        <f>E12+E22+E26</f>
        <v>6878351</v>
      </c>
      <c r="F33" s="127"/>
      <c r="G33" s="421" t="s">
        <v>117</v>
      </c>
      <c r="H33" s="421"/>
      <c r="I33" s="80">
        <f>SUM(I34:I38)</f>
        <v>0</v>
      </c>
      <c r="J33" s="80">
        <f>SUM(J34:J38)</f>
        <v>0</v>
      </c>
      <c r="K33" s="122"/>
    </row>
    <row r="34" spans="1:11" ht="12.75">
      <c r="A34" s="41"/>
      <c r="B34" s="424"/>
      <c r="C34" s="424"/>
      <c r="D34" s="70"/>
      <c r="E34" s="70"/>
      <c r="F34" s="38"/>
      <c r="G34" s="420" t="s">
        <v>118</v>
      </c>
      <c r="H34" s="420"/>
      <c r="I34" s="123">
        <v>0</v>
      </c>
      <c r="J34" s="123">
        <v>0</v>
      </c>
      <c r="K34" s="122"/>
    </row>
    <row r="35" spans="1:11">
      <c r="A35" s="128"/>
      <c r="B35" s="38"/>
      <c r="C35" s="38"/>
      <c r="D35" s="38"/>
      <c r="E35" s="38"/>
      <c r="F35" s="38"/>
      <c r="G35" s="420" t="s">
        <v>119</v>
      </c>
      <c r="H35" s="420"/>
      <c r="I35" s="123">
        <v>0</v>
      </c>
      <c r="J35" s="123">
        <v>0</v>
      </c>
      <c r="K35" s="122"/>
    </row>
    <row r="36" spans="1:11">
      <c r="A36" s="128"/>
      <c r="B36" s="38"/>
      <c r="C36" s="38"/>
      <c r="D36" s="38"/>
      <c r="E36" s="38"/>
      <c r="F36" s="38"/>
      <c r="G36" s="420" t="s">
        <v>120</v>
      </c>
      <c r="H36" s="420"/>
      <c r="I36" s="123">
        <v>0</v>
      </c>
      <c r="J36" s="123">
        <v>0</v>
      </c>
      <c r="K36" s="122"/>
    </row>
    <row r="37" spans="1:11">
      <c r="A37" s="128"/>
      <c r="B37" s="38"/>
      <c r="C37" s="38"/>
      <c r="D37" s="38"/>
      <c r="E37" s="38"/>
      <c r="F37" s="38"/>
      <c r="G37" s="420" t="s">
        <v>121</v>
      </c>
      <c r="H37" s="420"/>
      <c r="I37" s="123">
        <v>0</v>
      </c>
      <c r="J37" s="123">
        <v>0</v>
      </c>
      <c r="K37" s="122"/>
    </row>
    <row r="38" spans="1:11">
      <c r="A38" s="128"/>
      <c r="B38" s="38"/>
      <c r="C38" s="38"/>
      <c r="D38" s="38"/>
      <c r="E38" s="38"/>
      <c r="F38" s="38"/>
      <c r="G38" s="420" t="s">
        <v>122</v>
      </c>
      <c r="H38" s="420"/>
      <c r="I38" s="123">
        <v>0</v>
      </c>
      <c r="J38" s="123">
        <v>0</v>
      </c>
      <c r="K38" s="122"/>
    </row>
    <row r="39" spans="1:11" ht="12.75">
      <c r="A39" s="128"/>
      <c r="B39" s="38"/>
      <c r="C39" s="38"/>
      <c r="D39" s="38"/>
      <c r="E39" s="38"/>
      <c r="F39" s="38"/>
      <c r="G39" s="42"/>
      <c r="H39" s="57"/>
      <c r="I39" s="124"/>
      <c r="J39" s="124"/>
      <c r="K39" s="122"/>
    </row>
    <row r="40" spans="1:11" ht="12.75">
      <c r="A40" s="128"/>
      <c r="B40" s="38"/>
      <c r="C40" s="38"/>
      <c r="D40" s="38"/>
      <c r="E40" s="38"/>
      <c r="F40" s="38"/>
      <c r="G40" s="422" t="s">
        <v>123</v>
      </c>
      <c r="H40" s="422"/>
      <c r="I40" s="80">
        <f>SUM(I41:I46)</f>
        <v>4771</v>
      </c>
      <c r="J40" s="80">
        <f>SUM(J41:J46)</f>
        <v>2981</v>
      </c>
      <c r="K40" s="122"/>
    </row>
    <row r="41" spans="1:11" ht="26.25" customHeight="1">
      <c r="A41" s="128"/>
      <c r="B41" s="38"/>
      <c r="C41" s="38"/>
      <c r="D41" s="38"/>
      <c r="E41" s="38"/>
      <c r="F41" s="38"/>
      <c r="G41" s="423" t="s">
        <v>124</v>
      </c>
      <c r="H41" s="423"/>
      <c r="I41" s="123">
        <v>4771</v>
      </c>
      <c r="J41" s="123">
        <v>2981</v>
      </c>
      <c r="K41" s="122"/>
    </row>
    <row r="42" spans="1:11">
      <c r="A42" s="128"/>
      <c r="B42" s="38"/>
      <c r="C42" s="38"/>
      <c r="D42" s="38"/>
      <c r="E42" s="38"/>
      <c r="F42" s="38"/>
      <c r="G42" s="420" t="s">
        <v>125</v>
      </c>
      <c r="H42" s="420"/>
      <c r="I42" s="123">
        <v>0</v>
      </c>
      <c r="J42" s="123">
        <v>0</v>
      </c>
      <c r="K42" s="122"/>
    </row>
    <row r="43" spans="1:11" ht="12" customHeight="1">
      <c r="A43" s="128"/>
      <c r="B43" s="38"/>
      <c r="C43" s="38"/>
      <c r="D43" s="38"/>
      <c r="E43" s="38"/>
      <c r="F43" s="38"/>
      <c r="G43" s="420" t="s">
        <v>126</v>
      </c>
      <c r="H43" s="420"/>
      <c r="I43" s="123">
        <v>0</v>
      </c>
      <c r="J43" s="123">
        <v>0</v>
      </c>
      <c r="K43" s="122"/>
    </row>
    <row r="44" spans="1:11" ht="25.5" customHeight="1">
      <c r="A44" s="128"/>
      <c r="B44" s="38"/>
      <c r="C44" s="38"/>
      <c r="D44" s="38"/>
      <c r="E44" s="38"/>
      <c r="F44" s="38"/>
      <c r="G44" s="423" t="s">
        <v>206</v>
      </c>
      <c r="H44" s="423"/>
      <c r="I44" s="123">
        <v>0</v>
      </c>
      <c r="J44" s="123">
        <v>0</v>
      </c>
      <c r="K44" s="122"/>
    </row>
    <row r="45" spans="1:11">
      <c r="A45" s="128"/>
      <c r="B45" s="38"/>
      <c r="C45" s="38"/>
      <c r="D45" s="38"/>
      <c r="E45" s="38"/>
      <c r="F45" s="38"/>
      <c r="G45" s="420" t="s">
        <v>127</v>
      </c>
      <c r="H45" s="420"/>
      <c r="I45" s="123">
        <v>0</v>
      </c>
      <c r="J45" s="123">
        <v>0</v>
      </c>
      <c r="K45" s="122"/>
    </row>
    <row r="46" spans="1:11">
      <c r="A46" s="128"/>
      <c r="B46" s="38"/>
      <c r="C46" s="38"/>
      <c r="D46" s="38"/>
      <c r="E46" s="38"/>
      <c r="F46" s="38"/>
      <c r="G46" s="420" t="s">
        <v>128</v>
      </c>
      <c r="H46" s="420"/>
      <c r="I46" s="123">
        <v>0</v>
      </c>
      <c r="J46" s="123">
        <v>0</v>
      </c>
      <c r="K46" s="122"/>
    </row>
    <row r="47" spans="1:11" ht="12.75">
      <c r="A47" s="128"/>
      <c r="B47" s="38"/>
      <c r="C47" s="38"/>
      <c r="D47" s="38"/>
      <c r="E47" s="38"/>
      <c r="F47" s="38"/>
      <c r="G47" s="42"/>
      <c r="H47" s="57"/>
      <c r="I47" s="124"/>
      <c r="J47" s="124"/>
      <c r="K47" s="122"/>
    </row>
    <row r="48" spans="1:11" ht="12.75">
      <c r="A48" s="128"/>
      <c r="B48" s="38"/>
      <c r="C48" s="38"/>
      <c r="D48" s="38"/>
      <c r="E48" s="38"/>
      <c r="F48" s="38"/>
      <c r="G48" s="422" t="s">
        <v>129</v>
      </c>
      <c r="H48" s="422"/>
      <c r="I48" s="80">
        <f>SUM(I49)</f>
        <v>0</v>
      </c>
      <c r="J48" s="80">
        <f>SUM(J49)</f>
        <v>0</v>
      </c>
      <c r="K48" s="122"/>
    </row>
    <row r="49" spans="1:11">
      <c r="A49" s="128"/>
      <c r="B49" s="38"/>
      <c r="C49" s="38"/>
      <c r="D49" s="38"/>
      <c r="E49" s="38"/>
      <c r="F49" s="38"/>
      <c r="G49" s="420" t="s">
        <v>130</v>
      </c>
      <c r="H49" s="420"/>
      <c r="I49" s="123">
        <v>0</v>
      </c>
      <c r="J49" s="123">
        <v>0</v>
      </c>
      <c r="K49" s="122"/>
    </row>
    <row r="50" spans="1:11" ht="12.75">
      <c r="A50" s="128"/>
      <c r="B50" s="38"/>
      <c r="C50" s="38"/>
      <c r="D50" s="38"/>
      <c r="E50" s="38"/>
      <c r="F50" s="38"/>
      <c r="G50" s="42"/>
      <c r="H50" s="57"/>
      <c r="I50" s="124"/>
      <c r="J50" s="124"/>
      <c r="K50" s="122"/>
    </row>
    <row r="51" spans="1:11" ht="12.75">
      <c r="A51" s="128"/>
      <c r="B51" s="38"/>
      <c r="C51" s="38"/>
      <c r="D51" s="38"/>
      <c r="E51" s="38"/>
      <c r="F51" s="38"/>
      <c r="G51" s="424" t="s">
        <v>131</v>
      </c>
      <c r="H51" s="424"/>
      <c r="I51" s="129">
        <f>I12+I17+I28+I33+I40+I48</f>
        <v>6251554</v>
      </c>
      <c r="J51" s="129">
        <f>J12+J17+J28+J33+J40+J48</f>
        <v>6187963</v>
      </c>
      <c r="K51" s="130"/>
    </row>
    <row r="52" spans="1:11" ht="12.75">
      <c r="A52" s="128"/>
      <c r="B52" s="38"/>
      <c r="C52" s="38"/>
      <c r="D52" s="38"/>
      <c r="E52" s="38"/>
      <c r="F52" s="38"/>
      <c r="G52" s="72"/>
      <c r="H52" s="72"/>
      <c r="I52" s="124"/>
      <c r="J52" s="124"/>
      <c r="K52" s="130"/>
    </row>
    <row r="53" spans="1:11" ht="12.75">
      <c r="A53" s="128"/>
      <c r="B53" s="38"/>
      <c r="C53" s="38"/>
      <c r="D53" s="38"/>
      <c r="E53" s="38"/>
      <c r="F53" s="38"/>
      <c r="G53" s="426" t="s">
        <v>132</v>
      </c>
      <c r="H53" s="426"/>
      <c r="I53" s="129">
        <f>D33-I51</f>
        <v>1425559</v>
      </c>
      <c r="J53" s="129">
        <f>E33-J51</f>
        <v>690388</v>
      </c>
      <c r="K53" s="130"/>
    </row>
    <row r="54" spans="1:11" ht="6" customHeight="1">
      <c r="A54" s="131"/>
      <c r="B54" s="48"/>
      <c r="C54" s="48"/>
      <c r="D54" s="48"/>
      <c r="E54" s="48"/>
      <c r="F54" s="48"/>
      <c r="G54" s="132"/>
      <c r="H54" s="132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3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4"/>
      <c r="I57" s="59"/>
      <c r="J57" s="59"/>
      <c r="K57" s="19"/>
    </row>
    <row r="58" spans="1:11" ht="15" customHeight="1">
      <c r="B58" s="427" t="s">
        <v>78</v>
      </c>
      <c r="C58" s="427"/>
      <c r="D58" s="427"/>
      <c r="E58" s="427"/>
      <c r="F58" s="427"/>
      <c r="G58" s="427"/>
      <c r="H58" s="427"/>
      <c r="I58" s="427"/>
      <c r="J58" s="427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428"/>
      <c r="D60" s="428"/>
      <c r="E60" s="59"/>
      <c r="G60" s="429"/>
      <c r="H60" s="429"/>
      <c r="I60" s="59"/>
      <c r="J60" s="59"/>
    </row>
    <row r="61" spans="1:11" ht="14.1" customHeight="1">
      <c r="B61" s="64"/>
      <c r="C61" s="430" t="s">
        <v>411</v>
      </c>
      <c r="D61" s="430"/>
      <c r="E61" s="59"/>
      <c r="F61" s="59"/>
      <c r="G61" s="430" t="s">
        <v>413</v>
      </c>
      <c r="H61" s="430"/>
      <c r="I61" s="43"/>
      <c r="J61" s="59"/>
    </row>
    <row r="62" spans="1:11" ht="14.1" customHeight="1">
      <c r="B62" s="65"/>
      <c r="C62" s="425" t="s">
        <v>412</v>
      </c>
      <c r="D62" s="425"/>
      <c r="E62" s="66"/>
      <c r="F62" s="66"/>
      <c r="G62" s="425" t="s">
        <v>414</v>
      </c>
      <c r="H62" s="425"/>
      <c r="I62" s="43"/>
      <c r="J62" s="59"/>
    </row>
    <row r="63" spans="1:11" ht="9.9499999999999993" customHeight="1">
      <c r="D63" s="135"/>
    </row>
    <row r="64" spans="1:11">
      <c r="D64" s="135"/>
    </row>
    <row r="65" spans="4:4">
      <c r="D65" s="135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3"/>
  <sheetViews>
    <sheetView showGridLines="0" workbookViewId="0">
      <selection activeCell="L15" sqref="L15"/>
    </sheetView>
  </sheetViews>
  <sheetFormatPr baseColWidth="10" defaultRowHeight="12"/>
  <cols>
    <col min="1" max="1" width="3.7109375" style="136" customWidth="1"/>
    <col min="2" max="2" width="11.7109375" style="157" customWidth="1"/>
    <col min="3" max="3" width="47.28515625" style="157" customWidth="1"/>
    <col min="4" max="4" width="15" style="158" customWidth="1"/>
    <col min="5" max="5" width="18.7109375" style="158" customWidth="1"/>
    <col min="6" max="6" width="7.140625" style="158" customWidth="1"/>
    <col min="7" max="7" width="2.5703125" style="158" customWidth="1"/>
    <col min="8" max="8" width="16.140625" style="158" customWidth="1"/>
    <col min="9" max="9" width="1.42578125" style="136" customWidth="1"/>
    <col min="10" max="10" width="15.42578125" style="136" customWidth="1"/>
    <col min="11" max="11" width="3.28515625" style="136" customWidth="1"/>
    <col min="12" max="13" width="11.42578125" style="20"/>
    <col min="14" max="14" width="19.140625" style="20" bestFit="1" customWidth="1"/>
    <col min="15" max="16384" width="11.42578125" style="20"/>
  </cols>
  <sheetData>
    <row r="1" spans="1:11">
      <c r="A1" s="86"/>
      <c r="B1" s="87"/>
      <c r="C1" s="86"/>
      <c r="D1" s="482"/>
      <c r="E1" s="482"/>
      <c r="F1" s="483"/>
      <c r="G1" s="483"/>
      <c r="H1" s="483"/>
      <c r="I1" s="483"/>
      <c r="J1" s="383"/>
      <c r="K1" s="383"/>
    </row>
    <row r="2" spans="1:11" s="19" customFormat="1">
      <c r="B2" s="38"/>
    </row>
    <row r="3" spans="1:11" s="19" customFormat="1" ht="12.75">
      <c r="B3" s="91"/>
      <c r="C3" s="431" t="s">
        <v>194</v>
      </c>
      <c r="D3" s="431"/>
      <c r="E3" s="431"/>
      <c r="F3" s="431"/>
      <c r="G3" s="431"/>
      <c r="H3" s="91"/>
      <c r="I3" s="91"/>
      <c r="J3" s="91"/>
      <c r="K3" s="91"/>
    </row>
    <row r="4" spans="1:11" ht="12.75">
      <c r="B4" s="91"/>
      <c r="C4" s="431" t="s">
        <v>418</v>
      </c>
      <c r="D4" s="431"/>
      <c r="E4" s="431"/>
      <c r="F4" s="431"/>
      <c r="G4" s="431"/>
      <c r="H4" s="91"/>
      <c r="I4" s="91"/>
      <c r="J4" s="91"/>
      <c r="K4" s="91"/>
    </row>
    <row r="5" spans="1:11" ht="12.75">
      <c r="B5" s="91"/>
      <c r="C5" s="431" t="s">
        <v>419</v>
      </c>
      <c r="D5" s="431"/>
      <c r="E5" s="431"/>
      <c r="F5" s="431"/>
      <c r="G5" s="431"/>
      <c r="H5" s="91"/>
      <c r="I5" s="91"/>
      <c r="J5" s="91"/>
      <c r="K5" s="91"/>
    </row>
    <row r="6" spans="1:11" ht="12.75">
      <c r="B6" s="91"/>
      <c r="C6" s="431" t="s">
        <v>134</v>
      </c>
      <c r="D6" s="431"/>
      <c r="E6" s="431"/>
      <c r="F6" s="431"/>
      <c r="G6" s="431"/>
      <c r="H6" s="91"/>
      <c r="I6" s="91"/>
      <c r="J6" s="91"/>
      <c r="K6" s="91"/>
    </row>
    <row r="7" spans="1:11" s="19" customFormat="1" ht="12.75">
      <c r="A7" s="67"/>
      <c r="B7" s="24"/>
      <c r="C7" s="484"/>
      <c r="D7" s="484"/>
      <c r="E7" s="484"/>
      <c r="F7" s="484"/>
      <c r="G7" s="484"/>
      <c r="H7" s="484"/>
      <c r="I7" s="484"/>
      <c r="J7" s="382"/>
      <c r="K7" s="382"/>
    </row>
    <row r="8" spans="1:11" ht="12.75">
      <c r="A8" s="67"/>
      <c r="B8" s="24" t="s">
        <v>4</v>
      </c>
      <c r="C8" s="419" t="s">
        <v>410</v>
      </c>
      <c r="D8" s="419"/>
      <c r="E8" s="419"/>
      <c r="F8" s="419"/>
      <c r="G8" s="419"/>
      <c r="H8" s="419"/>
      <c r="I8" s="419"/>
      <c r="J8" s="419"/>
      <c r="K8" s="419"/>
    </row>
    <row r="9" spans="1:11" ht="12.75">
      <c r="A9" s="67"/>
      <c r="B9" s="67"/>
      <c r="C9" s="67" t="s">
        <v>135</v>
      </c>
      <c r="D9" s="67"/>
      <c r="E9" s="67"/>
      <c r="F9" s="67"/>
      <c r="G9" s="67"/>
      <c r="H9" s="67"/>
      <c r="I9" s="67"/>
      <c r="J9" s="67"/>
      <c r="K9" s="67"/>
    </row>
    <row r="10" spans="1:11" s="19" customFormat="1" ht="15">
      <c r="A10" s="67"/>
      <c r="B10" s="316" t="s">
        <v>420</v>
      </c>
      <c r="C10"/>
      <c r="D10"/>
      <c r="E10"/>
      <c r="F10"/>
      <c r="G10"/>
      <c r="H10"/>
      <c r="I10"/>
      <c r="J10"/>
      <c r="K10"/>
    </row>
    <row r="11" spans="1:11" ht="15" customHeight="1">
      <c r="A11" s="19"/>
      <c r="B11"/>
      <c r="C11"/>
      <c r="D11"/>
      <c r="E11"/>
      <c r="F11"/>
      <c r="G11"/>
      <c r="H11"/>
      <c r="I11"/>
      <c r="J11"/>
      <c r="K11"/>
    </row>
    <row r="12" spans="1:11" ht="15" customHeight="1">
      <c r="A12" s="19"/>
      <c r="B12" s="316" t="s">
        <v>421</v>
      </c>
      <c r="C12"/>
      <c r="D12"/>
      <c r="E12"/>
      <c r="F12"/>
      <c r="G12"/>
      <c r="H12"/>
      <c r="I12"/>
      <c r="J12"/>
      <c r="K12"/>
    </row>
    <row r="13" spans="1:11" ht="15" customHeight="1">
      <c r="A13" s="19"/>
      <c r="B13"/>
      <c r="C13"/>
      <c r="D13"/>
      <c r="E13"/>
      <c r="F13"/>
      <c r="G13"/>
      <c r="H13"/>
      <c r="I13"/>
      <c r="J13"/>
      <c r="K13"/>
    </row>
    <row r="14" spans="1:11" ht="15" customHeight="1">
      <c r="A14" s="19"/>
      <c r="B14" s="316" t="s">
        <v>422</v>
      </c>
      <c r="C14"/>
      <c r="D14"/>
      <c r="E14"/>
      <c r="F14"/>
      <c r="G14"/>
      <c r="H14"/>
      <c r="I14"/>
      <c r="J14"/>
      <c r="K14"/>
    </row>
    <row r="15" spans="1:11" ht="15" customHeight="1">
      <c r="A15" s="19"/>
      <c r="B15" s="316"/>
      <c r="C15"/>
      <c r="D15"/>
      <c r="E15"/>
      <c r="F15"/>
      <c r="G15"/>
      <c r="H15"/>
      <c r="I15"/>
      <c r="J15"/>
      <c r="K15"/>
    </row>
    <row r="16" spans="1:11" ht="15" customHeight="1">
      <c r="A16" s="19"/>
      <c r="B16" s="316" t="s">
        <v>423</v>
      </c>
      <c r="C16"/>
      <c r="D16"/>
      <c r="E16"/>
      <c r="F16"/>
      <c r="G16"/>
      <c r="H16"/>
      <c r="I16"/>
      <c r="J16"/>
      <c r="K16"/>
    </row>
    <row r="17" spans="1:11" ht="15" customHeight="1">
      <c r="A17" s="19"/>
      <c r="B17"/>
      <c r="C17"/>
      <c r="D17"/>
      <c r="E17"/>
      <c r="F17"/>
      <c r="G17"/>
      <c r="H17"/>
      <c r="I17"/>
      <c r="J17"/>
      <c r="K17"/>
    </row>
    <row r="18" spans="1:11" ht="15" customHeight="1">
      <c r="A18" s="19"/>
      <c r="B18" s="390" t="s">
        <v>506</v>
      </c>
      <c r="C18"/>
      <c r="D18"/>
      <c r="E18"/>
      <c r="F18"/>
      <c r="G18"/>
      <c r="H18"/>
      <c r="I18"/>
      <c r="J18"/>
      <c r="K18"/>
    </row>
    <row r="19" spans="1:11" ht="15" customHeight="1">
      <c r="A19" s="19"/>
      <c r="B19"/>
      <c r="C19"/>
      <c r="D19"/>
      <c r="E19"/>
      <c r="F19"/>
      <c r="G19"/>
      <c r="H19"/>
      <c r="I19"/>
      <c r="J19"/>
      <c r="K19"/>
    </row>
    <row r="20" spans="1:11" ht="15" customHeight="1">
      <c r="A20" s="19"/>
      <c r="B20" s="498" t="s">
        <v>424</v>
      </c>
      <c r="C20" s="498"/>
      <c r="D20" s="498" t="s">
        <v>425</v>
      </c>
      <c r="E20" s="498"/>
      <c r="F20" s="498"/>
      <c r="G20" s="498"/>
      <c r="H20" s="498" t="s">
        <v>426</v>
      </c>
      <c r="I20" s="498"/>
      <c r="J20" s="391"/>
      <c r="K20" s="391"/>
    </row>
    <row r="21" spans="1:11" ht="15" customHeight="1">
      <c r="A21" s="19"/>
      <c r="B21" s="498"/>
      <c r="C21" s="498"/>
      <c r="D21" s="498"/>
      <c r="E21" s="498"/>
      <c r="F21" s="498"/>
      <c r="G21" s="498"/>
      <c r="H21" s="498"/>
      <c r="I21" s="498"/>
      <c r="J21" s="391"/>
      <c r="K21" s="391"/>
    </row>
    <row r="22" spans="1:11" ht="15" customHeight="1">
      <c r="A22" s="19"/>
      <c r="B22" s="507" t="s">
        <v>427</v>
      </c>
      <c r="C22" s="507"/>
      <c r="D22" s="508" t="s">
        <v>428</v>
      </c>
      <c r="E22" s="508"/>
      <c r="F22" s="508"/>
      <c r="G22" s="508"/>
      <c r="H22" s="500">
        <v>1343788.8099999996</v>
      </c>
      <c r="I22" s="500"/>
      <c r="J22" s="398"/>
      <c r="K22" s="398"/>
    </row>
    <row r="23" spans="1:11" ht="15" customHeight="1">
      <c r="A23" s="19"/>
      <c r="B23" s="507"/>
      <c r="C23" s="507"/>
      <c r="D23" s="508"/>
      <c r="E23" s="508"/>
      <c r="F23" s="508"/>
      <c r="G23" s="508"/>
      <c r="H23" s="500"/>
      <c r="I23" s="500"/>
      <c r="J23" s="398"/>
      <c r="K23" s="398"/>
    </row>
    <row r="24" spans="1:11" ht="15" customHeight="1">
      <c r="A24" s="19"/>
      <c r="B24" s="507" t="s">
        <v>429</v>
      </c>
      <c r="C24" s="507"/>
      <c r="D24" s="508" t="s">
        <v>428</v>
      </c>
      <c r="E24" s="508"/>
      <c r="F24" s="508"/>
      <c r="G24" s="508"/>
      <c r="H24" s="500">
        <v>10023.200000000001</v>
      </c>
      <c r="I24" s="500"/>
      <c r="J24" s="398"/>
      <c r="K24" s="398"/>
    </row>
    <row r="25" spans="1:11" ht="15" customHeight="1">
      <c r="A25" s="19"/>
      <c r="B25" s="507"/>
      <c r="C25" s="507"/>
      <c r="D25" s="508"/>
      <c r="E25" s="508"/>
      <c r="F25" s="508"/>
      <c r="G25" s="508"/>
      <c r="H25" s="500"/>
      <c r="I25" s="500"/>
      <c r="J25" s="398"/>
      <c r="K25" s="398"/>
    </row>
    <row r="26" spans="1:11" ht="15" customHeight="1">
      <c r="A26" s="19"/>
      <c r="B26" s="498"/>
      <c r="C26" s="498"/>
      <c r="D26" s="498" t="s">
        <v>430</v>
      </c>
      <c r="E26" s="498"/>
      <c r="F26" s="498"/>
      <c r="G26" s="498"/>
      <c r="H26" s="499">
        <v>1353812.0099999995</v>
      </c>
      <c r="I26" s="499"/>
      <c r="J26" s="392"/>
      <c r="K26" s="392"/>
    </row>
    <row r="27" spans="1:11" ht="15" customHeight="1">
      <c r="A27" s="19"/>
      <c r="B27" s="498"/>
      <c r="C27" s="498"/>
      <c r="D27" s="498"/>
      <c r="E27" s="498"/>
      <c r="F27" s="498"/>
      <c r="G27" s="498"/>
      <c r="H27" s="499"/>
      <c r="I27" s="499"/>
      <c r="J27" s="392"/>
      <c r="K27" s="392"/>
    </row>
    <row r="28" spans="1:11" ht="15" customHeight="1">
      <c r="A28" s="19"/>
      <c r="B28" s="391"/>
      <c r="C28" s="391"/>
      <c r="D28" s="391"/>
      <c r="E28" s="391"/>
      <c r="F28" s="391"/>
      <c r="G28" s="391"/>
      <c r="H28" s="392"/>
      <c r="I28" s="392"/>
      <c r="J28" s="392"/>
      <c r="K28" s="392"/>
    </row>
    <row r="29" spans="1:11" ht="15" customHeight="1">
      <c r="A29" s="19"/>
      <c r="B29"/>
      <c r="C29"/>
      <c r="D29"/>
      <c r="E29"/>
      <c r="F29"/>
      <c r="G29"/>
      <c r="H29"/>
      <c r="I29"/>
      <c r="J29"/>
      <c r="K29"/>
    </row>
    <row r="30" spans="1:11" ht="15" customHeight="1">
      <c r="A30" s="19"/>
      <c r="B30" s="390" t="s">
        <v>507</v>
      </c>
      <c r="C30"/>
      <c r="D30"/>
      <c r="E30"/>
      <c r="F30"/>
      <c r="G30"/>
      <c r="H30"/>
      <c r="I30"/>
      <c r="J30"/>
      <c r="K30"/>
    </row>
    <row r="31" spans="1:11" ht="15" customHeight="1">
      <c r="A31" s="19"/>
      <c r="B31" s="393" t="s">
        <v>431</v>
      </c>
      <c r="C31"/>
      <c r="D31"/>
      <c r="E31"/>
      <c r="F31"/>
      <c r="G31"/>
      <c r="H31"/>
      <c r="I31"/>
      <c r="J31"/>
      <c r="K31"/>
    </row>
    <row r="32" spans="1:11" ht="15" customHeight="1">
      <c r="A32" s="19"/>
      <c r="B32" s="393" t="s">
        <v>432</v>
      </c>
      <c r="C32"/>
      <c r="D32"/>
      <c r="E32"/>
      <c r="F32"/>
      <c r="G32"/>
      <c r="H32"/>
      <c r="I32"/>
      <c r="J32"/>
      <c r="K32"/>
    </row>
    <row r="33" spans="1:11" ht="15" customHeight="1">
      <c r="A33" s="19"/>
      <c r="B33" s="393"/>
      <c r="C33"/>
      <c r="D33"/>
      <c r="E33"/>
      <c r="F33"/>
      <c r="G33"/>
      <c r="H33"/>
      <c r="I33"/>
      <c r="J33"/>
      <c r="K33"/>
    </row>
    <row r="34" spans="1:11" ht="15" customHeight="1">
      <c r="A34" s="19"/>
      <c r="B34" s="498" t="s">
        <v>424</v>
      </c>
      <c r="C34" s="498"/>
      <c r="D34" s="498" t="s">
        <v>433</v>
      </c>
      <c r="E34" s="498"/>
      <c r="F34" s="498"/>
      <c r="G34" s="498"/>
      <c r="H34" s="498" t="s">
        <v>426</v>
      </c>
      <c r="I34" s="498"/>
      <c r="J34" s="391"/>
      <c r="K34" s="391"/>
    </row>
    <row r="35" spans="1:11" ht="15" customHeight="1">
      <c r="A35" s="19"/>
      <c r="B35" s="498"/>
      <c r="C35" s="498"/>
      <c r="D35" s="498"/>
      <c r="E35" s="498"/>
      <c r="F35" s="498"/>
      <c r="G35" s="498"/>
      <c r="H35" s="498"/>
      <c r="I35" s="498"/>
      <c r="J35" s="391"/>
      <c r="K35" s="391"/>
    </row>
    <row r="36" spans="1:11" ht="15" customHeight="1">
      <c r="A36" s="19"/>
      <c r="B36" s="507" t="s">
        <v>434</v>
      </c>
      <c r="C36" s="507"/>
      <c r="D36" s="508" t="s">
        <v>435</v>
      </c>
      <c r="E36" s="508"/>
      <c r="F36" s="508"/>
      <c r="G36" s="508"/>
      <c r="H36" s="500">
        <v>645769.08000000031</v>
      </c>
      <c r="I36" s="500"/>
      <c r="J36" s="398"/>
      <c r="K36" s="398"/>
    </row>
    <row r="37" spans="1:11" ht="15" customHeight="1">
      <c r="A37" s="19"/>
      <c r="B37" s="507"/>
      <c r="C37" s="507"/>
      <c r="D37" s="508"/>
      <c r="E37" s="508"/>
      <c r="F37" s="508"/>
      <c r="G37" s="508"/>
      <c r="H37" s="500"/>
      <c r="I37" s="500"/>
      <c r="J37" s="398"/>
      <c r="K37" s="398"/>
    </row>
    <row r="38" spans="1:11" ht="15" customHeight="1">
      <c r="A38" s="19"/>
      <c r="B38" s="498"/>
      <c r="C38" s="498"/>
      <c r="D38" s="498" t="s">
        <v>430</v>
      </c>
      <c r="E38" s="498"/>
      <c r="F38" s="498"/>
      <c r="G38" s="498"/>
      <c r="H38" s="499">
        <v>645769.08000000031</v>
      </c>
      <c r="I38" s="499"/>
      <c r="J38" s="392"/>
      <c r="K38" s="392"/>
    </row>
    <row r="39" spans="1:11" ht="15" customHeight="1">
      <c r="A39" s="19"/>
      <c r="B39" s="498"/>
      <c r="C39" s="498"/>
      <c r="D39" s="498"/>
      <c r="E39" s="498"/>
      <c r="F39" s="498"/>
      <c r="G39" s="498"/>
      <c r="H39" s="499"/>
      <c r="I39" s="499"/>
      <c r="J39" s="392"/>
      <c r="K39" s="392"/>
    </row>
    <row r="40" spans="1:11" ht="15" customHeight="1">
      <c r="A40" s="19"/>
      <c r="B40" s="391"/>
      <c r="C40" s="391"/>
      <c r="D40" s="391"/>
      <c r="E40" s="391"/>
      <c r="F40" s="391"/>
      <c r="G40" s="391"/>
      <c r="H40" s="392"/>
      <c r="I40" s="392"/>
      <c r="J40" s="392"/>
      <c r="K40" s="392"/>
    </row>
    <row r="41" spans="1:11" ht="15" customHeight="1">
      <c r="A41" s="19"/>
      <c r="B41" s="391"/>
      <c r="C41" s="391"/>
      <c r="D41" s="391"/>
      <c r="E41" s="391"/>
      <c r="F41" s="391"/>
      <c r="G41" s="391"/>
      <c r="H41" s="392"/>
      <c r="I41" s="392"/>
      <c r="J41" s="392"/>
      <c r="K41" s="392"/>
    </row>
    <row r="42" spans="1:11" ht="15" customHeight="1">
      <c r="A42" s="19"/>
      <c r="B42" s="393" t="s">
        <v>508</v>
      </c>
      <c r="C42" s="391"/>
      <c r="D42" s="391"/>
      <c r="E42" s="391"/>
      <c r="F42" s="391"/>
      <c r="G42" s="391"/>
      <c r="H42" s="392"/>
      <c r="I42" s="392"/>
      <c r="J42" s="392"/>
      <c r="K42" s="392"/>
    </row>
    <row r="43" spans="1:11" ht="15" customHeight="1">
      <c r="A43" s="19"/>
      <c r="B43" s="393" t="s">
        <v>436</v>
      </c>
      <c r="C43" s="391"/>
      <c r="D43" s="391"/>
      <c r="E43" s="391"/>
      <c r="F43" s="391"/>
      <c r="G43" s="391"/>
      <c r="H43" s="392"/>
      <c r="I43" s="392"/>
      <c r="J43" s="392"/>
      <c r="K43" s="392"/>
    </row>
    <row r="44" spans="1:11" ht="15" customHeight="1">
      <c r="A44" s="19"/>
      <c r="B44" s="391"/>
      <c r="C44" s="391"/>
      <c r="D44" s="391"/>
      <c r="E44" s="391"/>
      <c r="F44" s="391"/>
      <c r="G44" s="391"/>
      <c r="H44" s="392"/>
      <c r="I44" s="392"/>
      <c r="J44" s="392"/>
      <c r="K44" s="392"/>
    </row>
    <row r="45" spans="1:11" ht="15" customHeight="1">
      <c r="A45" s="19"/>
      <c r="B45" s="391"/>
      <c r="C45" s="391"/>
      <c r="D45" s="391"/>
      <c r="E45" s="391"/>
      <c r="F45" s="391"/>
      <c r="G45" s="391"/>
      <c r="H45" s="392"/>
      <c r="I45" s="392"/>
      <c r="J45" s="392"/>
      <c r="K45" s="392"/>
    </row>
    <row r="46" spans="1:11" ht="15" customHeight="1">
      <c r="A46" s="19"/>
      <c r="B46" s="393" t="s">
        <v>509</v>
      </c>
      <c r="C46"/>
      <c r="D46"/>
      <c r="E46"/>
      <c r="F46"/>
      <c r="G46"/>
      <c r="H46"/>
      <c r="I46"/>
      <c r="J46"/>
      <c r="K46"/>
    </row>
    <row r="47" spans="1:11" ht="15" customHeight="1">
      <c r="A47" s="19"/>
      <c r="B47" s="393" t="s">
        <v>437</v>
      </c>
      <c r="C47"/>
      <c r="D47"/>
      <c r="E47"/>
      <c r="F47"/>
      <c r="G47"/>
      <c r="H47"/>
      <c r="I47"/>
      <c r="J47"/>
      <c r="K47"/>
    </row>
    <row r="48" spans="1:11" ht="15" customHeight="1">
      <c r="A48" s="19"/>
      <c r="B48" s="393" t="s">
        <v>438</v>
      </c>
      <c r="C48"/>
      <c r="D48"/>
      <c r="E48"/>
      <c r="F48"/>
      <c r="G48"/>
      <c r="H48"/>
      <c r="I48"/>
      <c r="J48"/>
      <c r="K48"/>
    </row>
    <row r="49" spans="1:11" ht="15" customHeight="1">
      <c r="A49" s="19"/>
      <c r="B49" s="393"/>
      <c r="C49"/>
      <c r="D49"/>
      <c r="E49"/>
      <c r="F49"/>
      <c r="G49"/>
      <c r="H49"/>
      <c r="I49"/>
      <c r="J49"/>
      <c r="K49"/>
    </row>
    <row r="50" spans="1:11" ht="15" customHeight="1">
      <c r="A50" s="19"/>
      <c r="B50" s="394"/>
      <c r="C50"/>
      <c r="D50"/>
      <c r="E50"/>
      <c r="F50"/>
      <c r="G50"/>
      <c r="H50"/>
      <c r="I50"/>
      <c r="J50"/>
      <c r="K50"/>
    </row>
    <row r="51" spans="1:11" ht="15" customHeight="1">
      <c r="A51" s="19"/>
      <c r="B51" s="501" t="s">
        <v>433</v>
      </c>
      <c r="C51" s="502"/>
      <c r="D51" s="502"/>
      <c r="E51" s="502"/>
      <c r="F51" s="502"/>
      <c r="G51" s="503"/>
      <c r="H51" s="498" t="s">
        <v>426</v>
      </c>
      <c r="I51" s="498"/>
      <c r="J51" s="391"/>
      <c r="K51" s="391"/>
    </row>
    <row r="52" spans="1:11" ht="15" customHeight="1">
      <c r="A52" s="19"/>
      <c r="B52" s="504"/>
      <c r="C52" s="505"/>
      <c r="D52" s="505"/>
      <c r="E52" s="505"/>
      <c r="F52" s="505"/>
      <c r="G52" s="506"/>
      <c r="H52" s="498"/>
      <c r="I52" s="498"/>
      <c r="J52" s="391"/>
      <c r="K52" s="391"/>
    </row>
    <row r="53" spans="1:11" ht="15" customHeight="1">
      <c r="A53" s="19"/>
      <c r="B53" s="509" t="s">
        <v>439</v>
      </c>
      <c r="C53" s="510"/>
      <c r="D53" s="510"/>
      <c r="E53" s="510"/>
      <c r="F53" s="510"/>
      <c r="G53" s="511"/>
      <c r="H53" s="500">
        <v>40858.82</v>
      </c>
      <c r="I53" s="500"/>
      <c r="J53" s="398"/>
      <c r="K53" s="398"/>
    </row>
    <row r="54" spans="1:11" ht="15" customHeight="1">
      <c r="A54" s="19"/>
      <c r="B54" s="512"/>
      <c r="C54" s="513"/>
      <c r="D54" s="513"/>
      <c r="E54" s="513"/>
      <c r="F54" s="513"/>
      <c r="G54" s="514"/>
      <c r="H54" s="500"/>
      <c r="I54" s="500"/>
      <c r="J54" s="398"/>
      <c r="K54" s="398"/>
    </row>
    <row r="55" spans="1:11" ht="15" customHeight="1">
      <c r="A55" s="19"/>
      <c r="B55" s="509" t="s">
        <v>440</v>
      </c>
      <c r="C55" s="510"/>
      <c r="D55" s="510"/>
      <c r="E55" s="510"/>
      <c r="F55" s="510"/>
      <c r="G55" s="511"/>
      <c r="H55" s="521">
        <v>73167.64</v>
      </c>
      <c r="I55" s="522"/>
      <c r="J55" s="398"/>
      <c r="K55" s="398"/>
    </row>
    <row r="56" spans="1:11" ht="15" customHeight="1">
      <c r="A56" s="19"/>
      <c r="B56" s="512"/>
      <c r="C56" s="513"/>
      <c r="D56" s="513"/>
      <c r="E56" s="513"/>
      <c r="F56" s="513"/>
      <c r="G56" s="514"/>
      <c r="H56" s="523"/>
      <c r="I56" s="524"/>
      <c r="J56" s="398"/>
      <c r="K56" s="398"/>
    </row>
    <row r="57" spans="1:11" ht="15" customHeight="1">
      <c r="A57" s="19"/>
      <c r="B57" s="509" t="s">
        <v>441</v>
      </c>
      <c r="C57" s="510"/>
      <c r="D57" s="510"/>
      <c r="E57" s="510"/>
      <c r="F57" s="510"/>
      <c r="G57" s="511"/>
      <c r="H57" s="521">
        <v>435236.76</v>
      </c>
      <c r="I57" s="522"/>
      <c r="J57" s="398"/>
      <c r="K57" s="398"/>
    </row>
    <row r="58" spans="1:11" ht="15" customHeight="1">
      <c r="A58" s="19"/>
      <c r="B58" s="512"/>
      <c r="C58" s="513"/>
      <c r="D58" s="513"/>
      <c r="E58" s="513"/>
      <c r="F58" s="513"/>
      <c r="G58" s="514"/>
      <c r="H58" s="523"/>
      <c r="I58" s="524"/>
      <c r="J58" s="398"/>
      <c r="K58" s="398"/>
    </row>
    <row r="59" spans="1:11" ht="15" customHeight="1">
      <c r="A59" s="19"/>
      <c r="B59" s="509" t="s">
        <v>442</v>
      </c>
      <c r="C59" s="510"/>
      <c r="D59" s="510"/>
      <c r="E59" s="510"/>
      <c r="F59" s="510"/>
      <c r="G59" s="511"/>
      <c r="H59" s="500">
        <v>14873.52</v>
      </c>
      <c r="I59" s="500"/>
      <c r="J59" s="398"/>
      <c r="K59" s="398"/>
    </row>
    <row r="60" spans="1:11" ht="15" customHeight="1">
      <c r="A60" s="19"/>
      <c r="B60" s="512"/>
      <c r="C60" s="513"/>
      <c r="D60" s="513"/>
      <c r="E60" s="513"/>
      <c r="F60" s="513"/>
      <c r="G60" s="514"/>
      <c r="H60" s="500"/>
      <c r="I60" s="500"/>
      <c r="J60" s="398"/>
      <c r="K60" s="398"/>
    </row>
    <row r="61" spans="1:11" ht="15" customHeight="1">
      <c r="A61" s="19"/>
      <c r="B61" s="515" t="s">
        <v>139</v>
      </c>
      <c r="C61" s="516"/>
      <c r="D61" s="516"/>
      <c r="E61" s="516"/>
      <c r="F61" s="516"/>
      <c r="G61" s="517"/>
      <c r="H61" s="499">
        <v>564136.74</v>
      </c>
      <c r="I61" s="499"/>
      <c r="J61" s="392"/>
      <c r="K61" s="392"/>
    </row>
    <row r="62" spans="1:11" ht="15" customHeight="1">
      <c r="A62" s="19"/>
      <c r="B62" s="518"/>
      <c r="C62" s="519"/>
      <c r="D62" s="519"/>
      <c r="E62" s="519"/>
      <c r="F62" s="519"/>
      <c r="G62" s="520"/>
      <c r="H62" s="499"/>
      <c r="I62" s="499"/>
      <c r="J62" s="392"/>
      <c r="K62" s="392"/>
    </row>
    <row r="63" spans="1:11" ht="15" customHeight="1">
      <c r="A63" s="19"/>
      <c r="B63" s="393"/>
      <c r="C63" s="395"/>
      <c r="D63" s="395"/>
      <c r="E63" s="395"/>
      <c r="F63" s="395"/>
      <c r="G63" s="395"/>
      <c r="H63" s="392"/>
      <c r="I63" s="392"/>
      <c r="J63" s="392"/>
      <c r="K63" s="392"/>
    </row>
    <row r="64" spans="1:11" ht="15" customHeight="1">
      <c r="A64" s="19"/>
      <c r="B64" s="390" t="s">
        <v>510</v>
      </c>
      <c r="C64"/>
      <c r="D64"/>
      <c r="E64"/>
      <c r="F64"/>
      <c r="G64"/>
      <c r="H64"/>
      <c r="I64"/>
      <c r="J64"/>
      <c r="K64"/>
    </row>
    <row r="65" spans="1:11" ht="15" customHeight="1">
      <c r="A65" s="19"/>
      <c r="B65" s="393" t="s">
        <v>443</v>
      </c>
      <c r="C65"/>
      <c r="D65"/>
      <c r="E65"/>
      <c r="F65"/>
      <c r="G65"/>
      <c r="H65"/>
      <c r="I65"/>
      <c r="J65"/>
      <c r="K65"/>
    </row>
    <row r="66" spans="1:11" ht="15" customHeight="1">
      <c r="A66" s="19"/>
      <c r="B66" s="393"/>
      <c r="C66"/>
      <c r="D66"/>
      <c r="E66"/>
      <c r="F66"/>
      <c r="G66"/>
      <c r="H66"/>
      <c r="I66"/>
      <c r="J66"/>
      <c r="K66"/>
    </row>
    <row r="67" spans="1:11" ht="15" customHeight="1">
      <c r="A67" s="19"/>
      <c r="B67" s="390" t="s">
        <v>444</v>
      </c>
      <c r="C67"/>
      <c r="D67"/>
      <c r="E67"/>
      <c r="F67"/>
      <c r="G67"/>
      <c r="H67"/>
      <c r="I67"/>
      <c r="J67"/>
      <c r="K67"/>
    </row>
    <row r="68" spans="1:11" ht="15" customHeight="1">
      <c r="A68" s="19"/>
      <c r="B68" s="509" t="s">
        <v>445</v>
      </c>
      <c r="C68" s="510"/>
      <c r="D68" s="510"/>
      <c r="E68" s="510"/>
      <c r="F68" s="510"/>
      <c r="G68" s="511"/>
      <c r="H68" s="500">
        <v>447351818.57999992</v>
      </c>
      <c r="I68" s="500"/>
      <c r="J68" s="398"/>
      <c r="K68" s="398"/>
    </row>
    <row r="69" spans="1:11" ht="15" customHeight="1">
      <c r="A69" s="19"/>
      <c r="B69" s="512"/>
      <c r="C69" s="513"/>
      <c r="D69" s="513"/>
      <c r="E69" s="513"/>
      <c r="F69" s="513"/>
      <c r="G69" s="514"/>
      <c r="H69" s="500"/>
      <c r="I69" s="500"/>
      <c r="J69" s="398"/>
      <c r="K69" s="398"/>
    </row>
    <row r="70" spans="1:11" ht="15" customHeight="1">
      <c r="A70" s="19"/>
      <c r="B70" s="393"/>
      <c r="C70"/>
      <c r="D70"/>
      <c r="E70"/>
      <c r="F70"/>
      <c r="G70"/>
      <c r="H70"/>
      <c r="I70" s="396"/>
      <c r="J70" s="396"/>
      <c r="K70" s="396"/>
    </row>
    <row r="71" spans="1:11" ht="15" customHeight="1">
      <c r="A71" s="19"/>
      <c r="B71" s="316" t="s">
        <v>446</v>
      </c>
      <c r="C71"/>
      <c r="D71"/>
      <c r="E71"/>
      <c r="F71"/>
      <c r="G71"/>
      <c r="H71"/>
      <c r="I71"/>
      <c r="J71"/>
      <c r="K71"/>
    </row>
    <row r="72" spans="1:11" ht="15" customHeight="1">
      <c r="A72" s="19"/>
      <c r="B72" s="501" t="s">
        <v>447</v>
      </c>
      <c r="C72" s="502"/>
      <c r="D72" s="502"/>
      <c r="E72" s="502"/>
      <c r="F72" s="502"/>
      <c r="G72" s="503"/>
      <c r="H72" s="498" t="s">
        <v>426</v>
      </c>
      <c r="I72" s="498"/>
      <c r="J72" s="391"/>
      <c r="K72" s="391"/>
    </row>
    <row r="73" spans="1:11" ht="15" customHeight="1">
      <c r="A73" s="19"/>
      <c r="B73" s="504"/>
      <c r="C73" s="505"/>
      <c r="D73" s="505"/>
      <c r="E73" s="505"/>
      <c r="F73" s="505"/>
      <c r="G73" s="506"/>
      <c r="H73" s="498"/>
      <c r="I73" s="498"/>
      <c r="J73" s="391"/>
      <c r="K73" s="391"/>
    </row>
    <row r="74" spans="1:11" ht="15" customHeight="1">
      <c r="A74" s="19"/>
      <c r="B74" s="509" t="s">
        <v>448</v>
      </c>
      <c r="C74" s="510"/>
      <c r="D74" s="510"/>
      <c r="E74" s="510"/>
      <c r="F74" s="510"/>
      <c r="G74" s="511"/>
      <c r="H74" s="500">
        <v>1455893.1299999987</v>
      </c>
      <c r="I74" s="500"/>
      <c r="J74" s="398"/>
      <c r="K74" s="398"/>
    </row>
    <row r="75" spans="1:11" ht="15" customHeight="1">
      <c r="A75" s="19"/>
      <c r="B75" s="512"/>
      <c r="C75" s="513"/>
      <c r="D75" s="513"/>
      <c r="E75" s="513"/>
      <c r="F75" s="513"/>
      <c r="G75" s="514"/>
      <c r="H75" s="500"/>
      <c r="I75" s="500"/>
      <c r="J75" s="398"/>
      <c r="K75" s="398"/>
    </row>
    <row r="76" spans="1:11" ht="15" customHeight="1">
      <c r="A76" s="19"/>
      <c r="B76" s="509" t="s">
        <v>449</v>
      </c>
      <c r="C76" s="510"/>
      <c r="D76" s="510"/>
      <c r="E76" s="510"/>
      <c r="F76" s="510"/>
      <c r="G76" s="511"/>
      <c r="H76" s="500">
        <v>4374.04</v>
      </c>
      <c r="I76" s="500"/>
      <c r="J76" s="398"/>
      <c r="K76" s="398"/>
    </row>
    <row r="77" spans="1:11" ht="15" customHeight="1">
      <c r="A77" s="19"/>
      <c r="B77" s="512"/>
      <c r="C77" s="513"/>
      <c r="D77" s="513"/>
      <c r="E77" s="513"/>
      <c r="F77" s="513"/>
      <c r="G77" s="514"/>
      <c r="H77" s="500"/>
      <c r="I77" s="500"/>
      <c r="J77" s="398"/>
      <c r="K77" s="398"/>
    </row>
    <row r="78" spans="1:11" ht="15" customHeight="1">
      <c r="A78" s="19"/>
      <c r="B78" s="509" t="s">
        <v>450</v>
      </c>
      <c r="C78" s="510"/>
      <c r="D78" s="510"/>
      <c r="E78" s="510"/>
      <c r="F78" s="510"/>
      <c r="G78" s="511"/>
      <c r="H78" s="500">
        <v>448202.57999999996</v>
      </c>
      <c r="I78" s="500"/>
      <c r="J78" s="398"/>
      <c r="K78" s="398"/>
    </row>
    <row r="79" spans="1:11" ht="15" customHeight="1">
      <c r="A79" s="19"/>
      <c r="B79" s="512"/>
      <c r="C79" s="513"/>
      <c r="D79" s="513"/>
      <c r="E79" s="513"/>
      <c r="F79" s="513"/>
      <c r="G79" s="514"/>
      <c r="H79" s="500"/>
      <c r="I79" s="500"/>
      <c r="J79" s="398"/>
      <c r="K79" s="398"/>
    </row>
    <row r="80" spans="1:11" ht="15" customHeight="1">
      <c r="A80" s="19"/>
      <c r="B80" s="509" t="s">
        <v>451</v>
      </c>
      <c r="C80" s="510"/>
      <c r="D80" s="510"/>
      <c r="E80" s="510"/>
      <c r="F80" s="510"/>
      <c r="G80" s="511"/>
      <c r="H80" s="500">
        <v>14249.520000000002</v>
      </c>
      <c r="I80" s="500"/>
      <c r="J80" s="398"/>
      <c r="K80" s="398"/>
    </row>
    <row r="81" spans="1:11" ht="15" customHeight="1">
      <c r="A81" s="19"/>
      <c r="B81" s="512"/>
      <c r="C81" s="513"/>
      <c r="D81" s="513"/>
      <c r="E81" s="513"/>
      <c r="F81" s="513"/>
      <c r="G81" s="514"/>
      <c r="H81" s="500"/>
      <c r="I81" s="500"/>
      <c r="J81" s="398"/>
      <c r="K81" s="398"/>
    </row>
    <row r="82" spans="1:11" ht="15" customHeight="1">
      <c r="A82" s="19"/>
      <c r="B82" s="515" t="s">
        <v>139</v>
      </c>
      <c r="C82" s="516"/>
      <c r="D82" s="516"/>
      <c r="E82" s="516"/>
      <c r="F82" s="516"/>
      <c r="G82" s="517"/>
      <c r="H82" s="499">
        <v>1922719.2699999986</v>
      </c>
      <c r="I82" s="499"/>
      <c r="J82" s="392"/>
      <c r="K82" s="392"/>
    </row>
    <row r="83" spans="1:11" ht="15" customHeight="1">
      <c r="A83" s="19"/>
      <c r="B83" s="518"/>
      <c r="C83" s="519"/>
      <c r="D83" s="519"/>
      <c r="E83" s="519"/>
      <c r="F83" s="519"/>
      <c r="G83" s="520"/>
      <c r="H83" s="499"/>
      <c r="I83" s="499"/>
      <c r="J83" s="392"/>
      <c r="K83" s="392"/>
    </row>
    <row r="84" spans="1:11" ht="15" customHeight="1">
      <c r="A84" s="19"/>
      <c r="B84" s="395"/>
      <c r="C84" s="395"/>
      <c r="D84" s="395"/>
      <c r="E84" s="395"/>
      <c r="F84" s="395"/>
      <c r="G84" s="395"/>
      <c r="H84" s="392"/>
      <c r="I84" s="392"/>
      <c r="J84" s="392"/>
      <c r="K84" s="392"/>
    </row>
    <row r="85" spans="1:11" ht="15" customHeight="1">
      <c r="A85" s="19"/>
      <c r="B85" s="395"/>
      <c r="C85" s="395"/>
      <c r="D85" s="395"/>
      <c r="E85" s="395"/>
      <c r="F85" s="395"/>
      <c r="G85" s="395"/>
      <c r="H85" s="392"/>
      <c r="I85" s="392"/>
      <c r="J85" s="392"/>
      <c r="K85" s="392"/>
    </row>
    <row r="86" spans="1:11" ht="15" customHeight="1">
      <c r="A86" s="19"/>
      <c r="B86" s="316" t="s">
        <v>452</v>
      </c>
      <c r="C86"/>
      <c r="D86"/>
      <c r="E86"/>
      <c r="F86"/>
      <c r="G86"/>
      <c r="H86"/>
      <c r="I86"/>
      <c r="J86"/>
      <c r="K86"/>
    </row>
    <row r="87" spans="1:11" ht="15" customHeight="1">
      <c r="A87" s="19"/>
      <c r="B87" s="509" t="s">
        <v>453</v>
      </c>
      <c r="C87" s="510"/>
      <c r="D87" s="510"/>
      <c r="E87" s="510"/>
      <c r="F87" s="510"/>
      <c r="G87" s="511"/>
      <c r="H87" s="500">
        <v>53400.1</v>
      </c>
      <c r="I87" s="500"/>
      <c r="J87" s="398"/>
      <c r="K87" s="398"/>
    </row>
    <row r="88" spans="1:11" ht="15" customHeight="1">
      <c r="A88" s="19"/>
      <c r="B88" s="512"/>
      <c r="C88" s="513"/>
      <c r="D88" s="513"/>
      <c r="E88" s="513"/>
      <c r="F88" s="513"/>
      <c r="G88" s="514"/>
      <c r="H88" s="500"/>
      <c r="I88" s="500"/>
      <c r="J88" s="398"/>
      <c r="K88" s="398"/>
    </row>
    <row r="89" spans="1:11" ht="15" customHeight="1">
      <c r="A89" s="19"/>
      <c r="B89" s="509" t="s">
        <v>454</v>
      </c>
      <c r="C89" s="510"/>
      <c r="D89" s="510"/>
      <c r="E89" s="510"/>
      <c r="F89" s="510"/>
      <c r="G89" s="511"/>
      <c r="H89" s="500">
        <v>7719.7000000000007</v>
      </c>
      <c r="I89" s="500"/>
      <c r="J89" s="398"/>
      <c r="K89" s="398"/>
    </row>
    <row r="90" spans="1:11" ht="15" customHeight="1">
      <c r="A90" s="19"/>
      <c r="B90" s="512"/>
      <c r="C90" s="513"/>
      <c r="D90" s="513"/>
      <c r="E90" s="513"/>
      <c r="F90" s="513"/>
      <c r="G90" s="514"/>
      <c r="H90" s="500"/>
      <c r="I90" s="500"/>
      <c r="J90" s="398"/>
      <c r="K90" s="398"/>
    </row>
    <row r="91" spans="1:11" ht="15" customHeight="1">
      <c r="A91" s="19"/>
      <c r="B91" s="515" t="s">
        <v>139</v>
      </c>
      <c r="C91" s="516"/>
      <c r="D91" s="516"/>
      <c r="E91" s="516"/>
      <c r="F91" s="516"/>
      <c r="G91" s="517"/>
      <c r="H91" s="499">
        <v>61119.8</v>
      </c>
      <c r="I91" s="499"/>
      <c r="J91" s="392"/>
      <c r="K91" s="392"/>
    </row>
    <row r="92" spans="1:11" ht="15" customHeight="1">
      <c r="A92" s="19"/>
      <c r="B92" s="518"/>
      <c r="C92" s="519"/>
      <c r="D92" s="519"/>
      <c r="E92" s="519"/>
      <c r="F92" s="519"/>
      <c r="G92" s="520"/>
      <c r="H92" s="499"/>
      <c r="I92" s="499"/>
      <c r="J92" s="392"/>
      <c r="K92" s="392"/>
    </row>
    <row r="93" spans="1:11" ht="15" customHeight="1">
      <c r="A93" s="19"/>
      <c r="B93" s="395"/>
      <c r="C93" s="395"/>
      <c r="D93" s="395"/>
      <c r="E93" s="395"/>
      <c r="F93" s="395"/>
      <c r="G93" s="395"/>
      <c r="H93" s="392"/>
      <c r="I93" s="392"/>
      <c r="J93" s="392"/>
      <c r="K93" s="392"/>
    </row>
    <row r="94" spans="1:11" ht="15" customHeight="1">
      <c r="A94" s="19"/>
      <c r="B94" s="395"/>
      <c r="C94" s="395"/>
      <c r="D94" s="395"/>
      <c r="E94" s="395"/>
      <c r="F94" s="395"/>
      <c r="G94" s="395"/>
      <c r="H94" s="392"/>
      <c r="I94" s="392"/>
      <c r="J94" s="392"/>
      <c r="K94" s="392"/>
    </row>
    <row r="95" spans="1:11" ht="15" customHeight="1">
      <c r="A95" s="19"/>
      <c r="B95" s="395"/>
      <c r="C95" s="395"/>
      <c r="D95" s="395"/>
      <c r="E95" s="395"/>
      <c r="F95" s="395"/>
      <c r="G95" s="395"/>
      <c r="H95" s="392"/>
      <c r="I95" s="392"/>
      <c r="J95" s="392"/>
      <c r="K95" s="392"/>
    </row>
    <row r="96" spans="1:11" ht="15" customHeight="1">
      <c r="A96" s="19"/>
      <c r="B96" s="397"/>
      <c r="C96" s="397"/>
      <c r="D96" s="397"/>
      <c r="E96" s="397"/>
      <c r="F96" s="397"/>
      <c r="G96" s="397"/>
      <c r="H96" s="398"/>
      <c r="I96" s="398"/>
      <c r="J96" s="398"/>
      <c r="K96" s="398"/>
    </row>
    <row r="97" spans="1:11" ht="15" customHeight="1">
      <c r="A97" s="19"/>
      <c r="B97" s="316" t="s">
        <v>455</v>
      </c>
      <c r="C97"/>
      <c r="D97"/>
      <c r="E97"/>
      <c r="F97"/>
      <c r="G97"/>
      <c r="H97"/>
      <c r="I97"/>
      <c r="J97"/>
      <c r="K97"/>
    </row>
    <row r="98" spans="1:11" ht="15" customHeight="1">
      <c r="A98" s="19"/>
      <c r="B98" s="509" t="s">
        <v>456</v>
      </c>
      <c r="C98" s="510"/>
      <c r="D98" s="510"/>
      <c r="E98" s="510"/>
      <c r="F98" s="510"/>
      <c r="G98" s="511"/>
      <c r="H98" s="500">
        <v>226331.49999999988</v>
      </c>
      <c r="I98" s="500"/>
      <c r="J98" s="398"/>
      <c r="K98" s="398"/>
    </row>
    <row r="99" spans="1:11" ht="15" customHeight="1">
      <c r="A99" s="19"/>
      <c r="B99" s="512"/>
      <c r="C99" s="513"/>
      <c r="D99" s="513"/>
      <c r="E99" s="513"/>
      <c r="F99" s="513"/>
      <c r="G99" s="514"/>
      <c r="H99" s="500"/>
      <c r="I99" s="500"/>
      <c r="J99" s="398"/>
      <c r="K99" s="398"/>
    </row>
    <row r="100" spans="1:11" ht="15" customHeight="1">
      <c r="A100" s="19"/>
      <c r="B100" s="397"/>
      <c r="C100" s="397"/>
      <c r="D100" s="397"/>
      <c r="E100" s="397"/>
      <c r="F100" s="397"/>
      <c r="G100" s="397"/>
      <c r="H100" s="398"/>
      <c r="I100" s="398"/>
      <c r="J100" s="398"/>
      <c r="K100" s="398"/>
    </row>
    <row r="101" spans="1:11" ht="15" customHeight="1">
      <c r="A101" s="19"/>
      <c r="B101" s="407"/>
      <c r="C101" s="407"/>
      <c r="D101" s="407"/>
      <c r="E101" s="407"/>
      <c r="F101" s="407"/>
      <c r="G101" s="407"/>
      <c r="H101" s="398"/>
      <c r="I101" s="398"/>
      <c r="J101" s="398"/>
      <c r="K101" s="398"/>
    </row>
    <row r="102" spans="1:11" ht="15" customHeight="1">
      <c r="A102" s="19"/>
      <c r="B102" s="397"/>
      <c r="C102" s="397"/>
      <c r="D102" s="397"/>
      <c r="E102" s="397"/>
      <c r="F102" s="397"/>
      <c r="G102" s="397"/>
      <c r="H102" s="398"/>
      <c r="I102" s="398"/>
      <c r="J102" s="398"/>
      <c r="K102" s="398"/>
    </row>
    <row r="103" spans="1:11" ht="15" customHeight="1">
      <c r="A103" s="19"/>
      <c r="B103" s="316" t="s">
        <v>7</v>
      </c>
      <c r="C103"/>
      <c r="D103"/>
      <c r="E103"/>
      <c r="F103"/>
      <c r="G103"/>
      <c r="H103"/>
      <c r="I103"/>
      <c r="J103"/>
      <c r="K103"/>
    </row>
    <row r="104" spans="1:11" ht="15" customHeight="1">
      <c r="A104" s="19"/>
      <c r="B104"/>
      <c r="C104"/>
      <c r="D104"/>
      <c r="E104"/>
      <c r="F104"/>
      <c r="G104"/>
      <c r="H104"/>
      <c r="I104"/>
      <c r="J104"/>
      <c r="K104"/>
    </row>
    <row r="105" spans="1:11" ht="15" customHeight="1">
      <c r="A105" s="19"/>
      <c r="B105" s="316" t="s">
        <v>458</v>
      </c>
      <c r="C105"/>
      <c r="D105"/>
      <c r="E105"/>
      <c r="F105"/>
      <c r="G105"/>
      <c r="H105"/>
      <c r="I105"/>
      <c r="J105"/>
      <c r="K105"/>
    </row>
    <row r="106" spans="1:11" ht="15" customHeight="1">
      <c r="A106" s="19"/>
      <c r="B106" s="316"/>
      <c r="C106"/>
      <c r="D106"/>
      <c r="E106"/>
      <c r="F106"/>
      <c r="G106"/>
      <c r="H106"/>
      <c r="I106"/>
      <c r="J106"/>
      <c r="K106"/>
    </row>
    <row r="107" spans="1:11" ht="15" customHeight="1">
      <c r="A107" s="19"/>
      <c r="B107" s="316" t="s">
        <v>459</v>
      </c>
      <c r="C107"/>
      <c r="D107"/>
      <c r="E107"/>
      <c r="F107"/>
      <c r="G107"/>
      <c r="H107"/>
      <c r="I107"/>
      <c r="J107"/>
      <c r="K107"/>
    </row>
    <row r="108" spans="1:11" ht="15" customHeight="1">
      <c r="A108" s="19"/>
      <c r="B108" s="316"/>
      <c r="C108"/>
      <c r="D108"/>
      <c r="E108"/>
      <c r="F108"/>
      <c r="G108"/>
      <c r="H108"/>
      <c r="I108"/>
      <c r="J108"/>
      <c r="K108"/>
    </row>
    <row r="109" spans="1:11" ht="15" customHeight="1">
      <c r="A109" s="19"/>
      <c r="B109" s="390" t="s">
        <v>511</v>
      </c>
      <c r="C109"/>
      <c r="D109"/>
      <c r="E109"/>
      <c r="F109"/>
      <c r="G109"/>
      <c r="H109"/>
      <c r="I109"/>
      <c r="J109"/>
      <c r="K109"/>
    </row>
    <row r="110" spans="1:11" ht="15" customHeight="1">
      <c r="A110" s="19"/>
      <c r="B110"/>
      <c r="C110"/>
      <c r="D110"/>
      <c r="E110"/>
      <c r="F110"/>
      <c r="G110"/>
      <c r="H110"/>
      <c r="I110"/>
      <c r="J110"/>
      <c r="K110"/>
    </row>
    <row r="111" spans="1:11" ht="15" customHeight="1">
      <c r="A111" s="19"/>
      <c r="B111" s="501" t="s">
        <v>447</v>
      </c>
      <c r="C111" s="502"/>
      <c r="D111" s="502"/>
      <c r="E111" s="502"/>
      <c r="F111" s="502"/>
      <c r="G111" s="503"/>
      <c r="H111" s="498" t="s">
        <v>426</v>
      </c>
      <c r="I111" s="498"/>
      <c r="J111" s="391"/>
      <c r="K111" s="391"/>
    </row>
    <row r="112" spans="1:11" ht="15" customHeight="1">
      <c r="A112" s="19"/>
      <c r="B112" s="504"/>
      <c r="C112" s="505"/>
      <c r="D112" s="505"/>
      <c r="E112" s="505"/>
      <c r="F112" s="505"/>
      <c r="G112" s="506"/>
      <c r="H112" s="498"/>
      <c r="I112" s="498"/>
      <c r="J112" s="391"/>
      <c r="K112" s="391"/>
    </row>
    <row r="113" spans="1:11" ht="15" customHeight="1">
      <c r="A113" s="19"/>
      <c r="B113" s="509" t="s">
        <v>457</v>
      </c>
      <c r="C113" s="510"/>
      <c r="D113" s="510"/>
      <c r="E113" s="510"/>
      <c r="F113" s="510"/>
      <c r="G113" s="511"/>
      <c r="H113" s="500">
        <v>472356.63</v>
      </c>
      <c r="I113" s="500"/>
      <c r="J113" s="398"/>
      <c r="K113" s="398"/>
    </row>
    <row r="114" spans="1:11" ht="15" customHeight="1">
      <c r="A114" s="19"/>
      <c r="B114" s="512"/>
      <c r="C114" s="513"/>
      <c r="D114" s="513"/>
      <c r="E114" s="513"/>
      <c r="F114" s="513"/>
      <c r="G114" s="514"/>
      <c r="H114" s="500"/>
      <c r="I114" s="500"/>
      <c r="J114" s="398"/>
      <c r="K114" s="398"/>
    </row>
    <row r="115" spans="1:11" ht="15" customHeight="1">
      <c r="A115" s="19"/>
      <c r="B115" s="515" t="s">
        <v>139</v>
      </c>
      <c r="C115" s="516"/>
      <c r="D115" s="516"/>
      <c r="E115" s="516"/>
      <c r="F115" s="516"/>
      <c r="G115" s="517"/>
      <c r="H115" s="499">
        <v>472356.63</v>
      </c>
      <c r="I115" s="499"/>
      <c r="J115" s="392"/>
      <c r="K115" s="392"/>
    </row>
    <row r="116" spans="1:11" ht="15" customHeight="1">
      <c r="A116" s="19"/>
      <c r="B116" s="518"/>
      <c r="C116" s="519"/>
      <c r="D116" s="519"/>
      <c r="E116" s="519"/>
      <c r="F116" s="519"/>
      <c r="G116" s="520"/>
      <c r="H116" s="499"/>
      <c r="I116" s="499"/>
      <c r="J116" s="392"/>
      <c r="K116" s="392"/>
    </row>
    <row r="117" spans="1:11" ht="15" customHeight="1">
      <c r="A117" s="19"/>
      <c r="B117" s="395"/>
      <c r="C117" s="395"/>
      <c r="D117" s="395"/>
      <c r="E117" s="395"/>
      <c r="F117" s="395"/>
      <c r="G117" s="395"/>
      <c r="H117" s="392"/>
      <c r="I117" s="392"/>
      <c r="J117" s="392"/>
      <c r="K117" s="392"/>
    </row>
    <row r="118" spans="1:11" ht="15" customHeight="1">
      <c r="A118" s="19"/>
      <c r="B118" s="316"/>
      <c r="C118"/>
      <c r="D118"/>
      <c r="E118"/>
      <c r="F118"/>
      <c r="G118"/>
      <c r="H118"/>
      <c r="I118"/>
      <c r="J118"/>
      <c r="K118"/>
    </row>
    <row r="119" spans="1:11" ht="15" customHeight="1">
      <c r="A119" s="19"/>
      <c r="B119" s="390" t="s">
        <v>512</v>
      </c>
      <c r="C119"/>
      <c r="D119"/>
      <c r="E119"/>
      <c r="F119"/>
      <c r="G119"/>
      <c r="H119"/>
      <c r="I119"/>
      <c r="J119"/>
      <c r="K119"/>
    </row>
    <row r="120" spans="1:11" ht="15" customHeight="1">
      <c r="A120" s="19"/>
      <c r="B120"/>
      <c r="C120"/>
      <c r="D120"/>
      <c r="E120"/>
      <c r="F120"/>
      <c r="G120"/>
      <c r="H120"/>
      <c r="I120"/>
      <c r="J120"/>
      <c r="K120"/>
    </row>
    <row r="121" spans="1:11" ht="15" customHeight="1">
      <c r="A121" s="19"/>
      <c r="B121" s="501" t="s">
        <v>447</v>
      </c>
      <c r="C121" s="502"/>
      <c r="D121" s="502"/>
      <c r="E121" s="502"/>
      <c r="F121" s="502"/>
      <c r="G121" s="503"/>
      <c r="H121" s="501" t="s">
        <v>426</v>
      </c>
      <c r="I121" s="503"/>
      <c r="J121" s="391"/>
      <c r="K121" s="391"/>
    </row>
    <row r="122" spans="1:11" ht="15" customHeight="1">
      <c r="A122" s="19"/>
      <c r="B122" s="504"/>
      <c r="C122" s="505"/>
      <c r="D122" s="505"/>
      <c r="E122" s="505"/>
      <c r="F122" s="505"/>
      <c r="G122" s="506"/>
      <c r="H122" s="504"/>
      <c r="I122" s="506"/>
      <c r="J122" s="391"/>
      <c r="K122" s="391"/>
    </row>
    <row r="123" spans="1:11" ht="15" customHeight="1">
      <c r="A123" s="19"/>
      <c r="B123" s="509" t="s">
        <v>460</v>
      </c>
      <c r="C123" s="510"/>
      <c r="D123" s="510"/>
      <c r="E123" s="510"/>
      <c r="F123" s="510"/>
      <c r="G123" s="511"/>
      <c r="H123" s="521">
        <v>862</v>
      </c>
      <c r="I123" s="522"/>
      <c r="J123" s="398"/>
      <c r="K123" s="398"/>
    </row>
    <row r="124" spans="1:11" ht="15" customHeight="1">
      <c r="A124" s="19"/>
      <c r="B124" s="512"/>
      <c r="C124" s="513"/>
      <c r="D124" s="513"/>
      <c r="E124" s="513"/>
      <c r="F124" s="513"/>
      <c r="G124" s="514"/>
      <c r="H124" s="523"/>
      <c r="I124" s="524"/>
      <c r="J124" s="398"/>
      <c r="K124" s="398"/>
    </row>
    <row r="125" spans="1:11" ht="15" customHeight="1">
      <c r="A125" s="19"/>
      <c r="B125" s="509" t="s">
        <v>461</v>
      </c>
      <c r="C125" s="510"/>
      <c r="D125" s="510"/>
      <c r="E125" s="510"/>
      <c r="F125" s="510"/>
      <c r="G125" s="511"/>
      <c r="H125" s="500">
        <v>1340</v>
      </c>
      <c r="I125" s="500"/>
      <c r="J125" s="398"/>
      <c r="K125" s="398"/>
    </row>
    <row r="126" spans="1:11" ht="15" customHeight="1">
      <c r="A126" s="19"/>
      <c r="B126" s="512"/>
      <c r="C126" s="513"/>
      <c r="D126" s="513"/>
      <c r="E126" s="513"/>
      <c r="F126" s="513"/>
      <c r="G126" s="514"/>
      <c r="H126" s="500"/>
      <c r="I126" s="500"/>
      <c r="J126" s="398"/>
      <c r="K126" s="398"/>
    </row>
    <row r="127" spans="1:11" ht="15" customHeight="1">
      <c r="A127" s="19"/>
      <c r="B127" s="515" t="s">
        <v>139</v>
      </c>
      <c r="C127" s="516"/>
      <c r="D127" s="516"/>
      <c r="E127" s="516"/>
      <c r="F127" s="516"/>
      <c r="G127" s="517"/>
      <c r="H127" s="499">
        <v>2202</v>
      </c>
      <c r="I127" s="499"/>
      <c r="J127" s="392"/>
      <c r="K127" s="392"/>
    </row>
    <row r="128" spans="1:11" ht="15" customHeight="1">
      <c r="A128" s="19"/>
      <c r="B128" s="518"/>
      <c r="C128" s="519"/>
      <c r="D128" s="519"/>
      <c r="E128" s="519"/>
      <c r="F128" s="519"/>
      <c r="G128" s="520"/>
      <c r="H128" s="499"/>
      <c r="I128" s="499"/>
      <c r="J128" s="392"/>
      <c r="K128" s="392"/>
    </row>
    <row r="129" spans="1:11" ht="15" customHeight="1">
      <c r="A129" s="19"/>
      <c r="B129" s="316"/>
      <c r="C129"/>
      <c r="D129"/>
      <c r="E129"/>
      <c r="F129"/>
      <c r="G129"/>
      <c r="H129"/>
      <c r="I129"/>
      <c r="J129"/>
      <c r="K129"/>
    </row>
    <row r="130" spans="1:11" ht="15" customHeight="1">
      <c r="A130" s="19"/>
      <c r="B130" s="316"/>
      <c r="C130"/>
      <c r="D130"/>
      <c r="E130"/>
      <c r="F130"/>
      <c r="G130"/>
      <c r="H130"/>
      <c r="I130"/>
      <c r="J130"/>
      <c r="K130"/>
    </row>
    <row r="131" spans="1:11" ht="15" customHeight="1">
      <c r="A131" s="19"/>
      <c r="B131"/>
      <c r="C131"/>
      <c r="D131"/>
      <c r="E131"/>
      <c r="F131"/>
      <c r="G131"/>
      <c r="H131"/>
      <c r="I131"/>
      <c r="J131"/>
      <c r="K131"/>
    </row>
    <row r="132" spans="1:11" ht="15" customHeight="1">
      <c r="A132" s="19"/>
      <c r="B132" s="390" t="s">
        <v>513</v>
      </c>
      <c r="C132"/>
      <c r="D132"/>
      <c r="E132"/>
      <c r="F132"/>
      <c r="G132"/>
      <c r="H132"/>
      <c r="I132"/>
      <c r="J132"/>
      <c r="K132"/>
    </row>
    <row r="133" spans="1:11" ht="15" customHeight="1">
      <c r="A133" s="19"/>
      <c r="B133"/>
      <c r="C133"/>
      <c r="D133"/>
      <c r="E133"/>
      <c r="F133"/>
      <c r="G133"/>
      <c r="H133"/>
      <c r="I133"/>
      <c r="J133"/>
      <c r="K133"/>
    </row>
    <row r="134" spans="1:11" ht="15" customHeight="1">
      <c r="A134" s="19"/>
      <c r="B134" s="501" t="s">
        <v>447</v>
      </c>
      <c r="C134" s="502"/>
      <c r="D134" s="502"/>
      <c r="E134" s="502"/>
      <c r="F134" s="502"/>
      <c r="G134" s="503"/>
      <c r="H134" s="498" t="s">
        <v>426</v>
      </c>
      <c r="I134" s="498"/>
      <c r="J134" s="391"/>
      <c r="K134" s="391"/>
    </row>
    <row r="135" spans="1:11" ht="15" customHeight="1">
      <c r="A135" s="19"/>
      <c r="B135" s="504"/>
      <c r="C135" s="505"/>
      <c r="D135" s="505"/>
      <c r="E135" s="505"/>
      <c r="F135" s="505"/>
      <c r="G135" s="506"/>
      <c r="H135" s="498"/>
      <c r="I135" s="498"/>
      <c r="J135" s="391"/>
      <c r="K135" s="391"/>
    </row>
    <row r="136" spans="1:11" ht="15" customHeight="1">
      <c r="A136" s="19"/>
      <c r="B136" s="509" t="s">
        <v>462</v>
      </c>
      <c r="C136" s="510"/>
      <c r="D136" s="510"/>
      <c r="E136" s="510"/>
      <c r="F136" s="510"/>
      <c r="G136" s="511"/>
      <c r="H136" s="500">
        <v>39312.879999999997</v>
      </c>
      <c r="I136" s="500"/>
      <c r="J136" s="398"/>
      <c r="K136" s="398"/>
    </row>
    <row r="137" spans="1:11" ht="15" customHeight="1">
      <c r="A137" s="19"/>
      <c r="B137" s="512"/>
      <c r="C137" s="513"/>
      <c r="D137" s="513"/>
      <c r="E137" s="513"/>
      <c r="F137" s="513"/>
      <c r="G137" s="514"/>
      <c r="H137" s="500"/>
      <c r="I137" s="500"/>
      <c r="J137" s="398"/>
      <c r="K137" s="398"/>
    </row>
    <row r="138" spans="1:11" ht="15" customHeight="1">
      <c r="A138" s="19"/>
      <c r="B138" s="509" t="s">
        <v>463</v>
      </c>
      <c r="C138" s="510"/>
      <c r="D138" s="510"/>
      <c r="E138" s="510"/>
      <c r="F138" s="510"/>
      <c r="G138" s="511"/>
      <c r="H138" s="500">
        <v>2221</v>
      </c>
      <c r="I138" s="500"/>
      <c r="J138" s="398"/>
      <c r="K138" s="398"/>
    </row>
    <row r="139" spans="1:11" ht="15" customHeight="1">
      <c r="A139" s="19"/>
      <c r="B139" s="512"/>
      <c r="C139" s="513"/>
      <c r="D139" s="513"/>
      <c r="E139" s="513"/>
      <c r="F139" s="513"/>
      <c r="G139" s="514"/>
      <c r="H139" s="500"/>
      <c r="I139" s="500"/>
      <c r="J139" s="398"/>
      <c r="K139" s="398"/>
    </row>
    <row r="140" spans="1:11" ht="15" customHeight="1">
      <c r="A140" s="19"/>
      <c r="B140" s="509" t="s">
        <v>464</v>
      </c>
      <c r="C140" s="510"/>
      <c r="D140" s="510"/>
      <c r="E140" s="510"/>
      <c r="F140" s="510"/>
      <c r="G140" s="511"/>
      <c r="H140" s="500">
        <v>1415.48</v>
      </c>
      <c r="I140" s="500"/>
      <c r="J140" s="398"/>
      <c r="K140" s="398"/>
    </row>
    <row r="141" spans="1:11" ht="15" customHeight="1">
      <c r="A141" s="19"/>
      <c r="B141" s="512"/>
      <c r="C141" s="513"/>
      <c r="D141" s="513"/>
      <c r="E141" s="513"/>
      <c r="F141" s="513"/>
      <c r="G141" s="514"/>
      <c r="H141" s="500"/>
      <c r="I141" s="500"/>
      <c r="J141" s="398"/>
      <c r="K141" s="398"/>
    </row>
    <row r="142" spans="1:11" ht="15" customHeight="1">
      <c r="A142" s="19"/>
      <c r="B142" s="509" t="s">
        <v>465</v>
      </c>
      <c r="C142" s="510"/>
      <c r="D142" s="510"/>
      <c r="E142" s="510"/>
      <c r="F142" s="510"/>
      <c r="G142" s="511"/>
      <c r="H142" s="500">
        <v>-13.77</v>
      </c>
      <c r="I142" s="500"/>
      <c r="J142" s="398"/>
      <c r="K142" s="398"/>
    </row>
    <row r="143" spans="1:11" ht="15" customHeight="1">
      <c r="A143" s="19"/>
      <c r="B143" s="512"/>
      <c r="C143" s="513"/>
      <c r="D143" s="513"/>
      <c r="E143" s="513"/>
      <c r="F143" s="513"/>
      <c r="G143" s="514"/>
      <c r="H143" s="500"/>
      <c r="I143" s="500"/>
      <c r="J143" s="398"/>
      <c r="K143" s="398"/>
    </row>
    <row r="144" spans="1:11" ht="15" customHeight="1">
      <c r="A144" s="19"/>
      <c r="B144" s="515" t="s">
        <v>139</v>
      </c>
      <c r="C144" s="516"/>
      <c r="D144" s="516"/>
      <c r="E144" s="516"/>
      <c r="F144" s="516"/>
      <c r="G144" s="517"/>
      <c r="H144" s="499">
        <v>42935.590000000004</v>
      </c>
      <c r="I144" s="499"/>
      <c r="J144" s="392"/>
      <c r="K144" s="392"/>
    </row>
    <row r="145" spans="1:11" ht="15" customHeight="1">
      <c r="A145" s="19"/>
      <c r="B145" s="518"/>
      <c r="C145" s="519"/>
      <c r="D145" s="519"/>
      <c r="E145" s="519"/>
      <c r="F145" s="519"/>
      <c r="G145" s="520"/>
      <c r="H145" s="499"/>
      <c r="I145" s="499"/>
      <c r="J145" s="392"/>
      <c r="K145" s="392"/>
    </row>
    <row r="146" spans="1:11" ht="15" customHeight="1">
      <c r="A146" s="19"/>
      <c r="B146" s="395"/>
      <c r="C146" s="395"/>
      <c r="D146" s="395"/>
      <c r="E146" s="395"/>
      <c r="F146" s="395"/>
      <c r="G146" s="395"/>
      <c r="H146" s="392"/>
      <c r="I146" s="392"/>
      <c r="J146" s="392"/>
      <c r="K146" s="392"/>
    </row>
    <row r="147" spans="1:11" ht="14.1" customHeight="1">
      <c r="A147" s="19"/>
      <c r="B147" s="395"/>
      <c r="C147" s="395"/>
      <c r="D147" s="395"/>
      <c r="E147" s="395"/>
      <c r="F147" s="395"/>
      <c r="G147" s="395"/>
      <c r="H147" s="392"/>
      <c r="I147" s="392"/>
      <c r="J147" s="392"/>
      <c r="K147" s="392"/>
    </row>
    <row r="148" spans="1:11" ht="15">
      <c r="B148" s="390" t="s">
        <v>514</v>
      </c>
      <c r="C148"/>
      <c r="D148"/>
      <c r="E148"/>
      <c r="F148"/>
      <c r="G148"/>
      <c r="H148"/>
      <c r="I148"/>
      <c r="J148"/>
      <c r="K148"/>
    </row>
    <row r="149" spans="1:11" ht="15">
      <c r="B149" s="393" t="s">
        <v>466</v>
      </c>
      <c r="C149"/>
      <c r="D149"/>
      <c r="E149"/>
      <c r="F149"/>
      <c r="G149"/>
      <c r="H149"/>
      <c r="I149"/>
      <c r="J149"/>
      <c r="K149"/>
    </row>
    <row r="150" spans="1:11" ht="15">
      <c r="B150" s="393" t="s">
        <v>467</v>
      </c>
      <c r="C150"/>
      <c r="D150"/>
      <c r="E150"/>
      <c r="F150"/>
      <c r="G150"/>
      <c r="H150"/>
      <c r="I150"/>
      <c r="J150"/>
      <c r="K150"/>
    </row>
    <row r="151" spans="1:11" ht="15">
      <c r="B151" s="393"/>
      <c r="C151"/>
      <c r="D151"/>
      <c r="E151"/>
      <c r="F151"/>
      <c r="G151"/>
      <c r="H151"/>
      <c r="I151"/>
      <c r="J151"/>
      <c r="K151"/>
    </row>
    <row r="152" spans="1:11" ht="15">
      <c r="B152" s="393"/>
      <c r="C152"/>
      <c r="D152"/>
      <c r="E152"/>
      <c r="F152"/>
      <c r="G152"/>
      <c r="H152"/>
      <c r="I152"/>
      <c r="J152"/>
      <c r="K152"/>
    </row>
    <row r="153" spans="1:11" ht="15">
      <c r="B153" s="316" t="s">
        <v>515</v>
      </c>
      <c r="C153"/>
      <c r="D153"/>
      <c r="E153"/>
      <c r="F153"/>
      <c r="G153"/>
      <c r="H153"/>
      <c r="I153"/>
      <c r="J153"/>
      <c r="K153"/>
    </row>
    <row r="154" spans="1:11" ht="12" customHeight="1">
      <c r="B154" s="501" t="s">
        <v>447</v>
      </c>
      <c r="C154" s="502"/>
      <c r="D154" s="502"/>
      <c r="E154" s="502"/>
      <c r="F154" s="502"/>
      <c r="G154" s="503"/>
      <c r="H154" s="498" t="s">
        <v>426</v>
      </c>
      <c r="I154" s="498"/>
      <c r="J154" s="391"/>
      <c r="K154" s="391"/>
    </row>
    <row r="155" spans="1:11">
      <c r="B155" s="504"/>
      <c r="C155" s="505"/>
      <c r="D155" s="505"/>
      <c r="E155" s="505"/>
      <c r="F155" s="505"/>
      <c r="G155" s="506"/>
      <c r="H155" s="498"/>
      <c r="I155" s="498"/>
      <c r="J155" s="391"/>
      <c r="K155" s="391"/>
    </row>
    <row r="156" spans="1:11">
      <c r="B156" s="509" t="s">
        <v>468</v>
      </c>
      <c r="C156" s="510"/>
      <c r="D156" s="510"/>
      <c r="E156" s="510"/>
      <c r="F156" s="510"/>
      <c r="G156" s="511"/>
      <c r="H156" s="500">
        <v>735169.81999999937</v>
      </c>
      <c r="I156" s="500"/>
      <c r="J156" s="398"/>
      <c r="K156" s="398"/>
    </row>
    <row r="157" spans="1:11" ht="12" customHeight="1">
      <c r="B157" s="512"/>
      <c r="C157" s="513"/>
      <c r="D157" s="513"/>
      <c r="E157" s="513"/>
      <c r="F157" s="513"/>
      <c r="G157" s="514"/>
      <c r="H157" s="500"/>
      <c r="I157" s="500"/>
      <c r="J157" s="398"/>
      <c r="K157" s="398"/>
    </row>
    <row r="158" spans="1:11">
      <c r="B158" s="509" t="s">
        <v>469</v>
      </c>
      <c r="C158" s="510"/>
      <c r="D158" s="510"/>
      <c r="E158" s="510"/>
      <c r="F158" s="510"/>
      <c r="G158" s="511"/>
      <c r="H158" s="500">
        <v>690388.8</v>
      </c>
      <c r="I158" s="500"/>
      <c r="J158" s="398"/>
      <c r="K158" s="398"/>
    </row>
    <row r="159" spans="1:11" ht="12" customHeight="1">
      <c r="B159" s="512"/>
      <c r="C159" s="513"/>
      <c r="D159" s="513"/>
      <c r="E159" s="513"/>
      <c r="F159" s="513"/>
      <c r="G159" s="514"/>
      <c r="H159" s="500"/>
      <c r="I159" s="500"/>
      <c r="J159" s="398"/>
      <c r="K159" s="398"/>
    </row>
    <row r="160" spans="1:11">
      <c r="B160" s="509" t="s">
        <v>470</v>
      </c>
      <c r="C160" s="510"/>
      <c r="D160" s="510"/>
      <c r="E160" s="510"/>
      <c r="F160" s="510"/>
      <c r="G160" s="511"/>
      <c r="H160" s="500">
        <v>655792.28000000038</v>
      </c>
      <c r="I160" s="500"/>
      <c r="J160" s="398"/>
      <c r="K160" s="398"/>
    </row>
    <row r="161" spans="2:11" ht="12" customHeight="1">
      <c r="B161" s="512"/>
      <c r="C161" s="513"/>
      <c r="D161" s="513"/>
      <c r="E161" s="513"/>
      <c r="F161" s="513"/>
      <c r="G161" s="514"/>
      <c r="H161" s="500"/>
      <c r="I161" s="500"/>
      <c r="J161" s="398"/>
      <c r="K161" s="398"/>
    </row>
    <row r="162" spans="2:11">
      <c r="B162" s="515" t="s">
        <v>139</v>
      </c>
      <c r="C162" s="516"/>
      <c r="D162" s="516"/>
      <c r="E162" s="516"/>
      <c r="F162" s="516"/>
      <c r="G162" s="517"/>
      <c r="H162" s="499">
        <v>2081350.9</v>
      </c>
      <c r="I162" s="499"/>
      <c r="J162" s="392"/>
      <c r="K162" s="392"/>
    </row>
    <row r="163" spans="2:11">
      <c r="B163" s="518"/>
      <c r="C163" s="519"/>
      <c r="D163" s="519"/>
      <c r="E163" s="519"/>
      <c r="F163" s="519"/>
      <c r="G163" s="520"/>
      <c r="H163" s="499"/>
      <c r="I163" s="499"/>
      <c r="J163" s="392"/>
      <c r="K163" s="392"/>
    </row>
    <row r="164" spans="2:11">
      <c r="B164" s="395"/>
      <c r="C164" s="395"/>
      <c r="D164" s="395"/>
      <c r="E164" s="395"/>
      <c r="F164" s="395"/>
      <c r="G164" s="395"/>
      <c r="H164" s="392"/>
      <c r="I164" s="392"/>
      <c r="J164" s="392"/>
      <c r="K164" s="392"/>
    </row>
    <row r="165" spans="2:11">
      <c r="B165" s="395"/>
      <c r="C165" s="395"/>
      <c r="D165" s="395"/>
      <c r="E165" s="395"/>
      <c r="F165" s="395"/>
      <c r="G165" s="395"/>
      <c r="H165" s="392"/>
      <c r="I165" s="392"/>
      <c r="J165" s="392"/>
      <c r="K165" s="392"/>
    </row>
    <row r="166" spans="2:11" ht="15">
      <c r="B166" s="390" t="s">
        <v>471</v>
      </c>
      <c r="C166"/>
      <c r="D166"/>
      <c r="E166"/>
      <c r="F166"/>
      <c r="G166"/>
      <c r="H166"/>
      <c r="I166"/>
      <c r="J166"/>
      <c r="K166"/>
    </row>
    <row r="167" spans="2:11" ht="15">
      <c r="B167" s="393" t="s">
        <v>472</v>
      </c>
      <c r="C167"/>
      <c r="D167"/>
      <c r="E167"/>
      <c r="F167"/>
      <c r="G167"/>
      <c r="H167"/>
      <c r="I167"/>
      <c r="J167"/>
      <c r="K167"/>
    </row>
    <row r="168" spans="2:11" ht="15">
      <c r="B168" s="393" t="s">
        <v>473</v>
      </c>
      <c r="C168"/>
      <c r="D168"/>
      <c r="E168"/>
      <c r="F168"/>
      <c r="G168"/>
      <c r="H168"/>
      <c r="I168"/>
      <c r="J168"/>
      <c r="K168"/>
    </row>
    <row r="169" spans="2:11" ht="15">
      <c r="B169" s="316"/>
      <c r="C169"/>
      <c r="D169"/>
      <c r="E169"/>
      <c r="F169"/>
      <c r="G169"/>
      <c r="H169"/>
      <c r="I169"/>
      <c r="J169"/>
      <c r="K169"/>
    </row>
    <row r="170" spans="2:11" ht="15">
      <c r="B170" s="316" t="s">
        <v>474</v>
      </c>
      <c r="C170"/>
      <c r="D170"/>
      <c r="E170"/>
      <c r="F170"/>
      <c r="G170"/>
      <c r="H170"/>
      <c r="I170"/>
      <c r="J170"/>
      <c r="K170"/>
    </row>
    <row r="171" spans="2:11" ht="15">
      <c r="B171"/>
      <c r="C171"/>
      <c r="D171"/>
      <c r="E171"/>
      <c r="F171"/>
      <c r="G171"/>
      <c r="H171"/>
      <c r="I171"/>
      <c r="J171"/>
      <c r="K171"/>
    </row>
    <row r="172" spans="2:11" ht="15">
      <c r="B172" t="s">
        <v>516</v>
      </c>
      <c r="C172"/>
      <c r="D172"/>
      <c r="E172"/>
      <c r="F172"/>
      <c r="G172"/>
      <c r="H172"/>
      <c r="I172"/>
      <c r="J172"/>
      <c r="K172"/>
    </row>
    <row r="173" spans="2:11" ht="15">
      <c r="B173"/>
      <c r="C173"/>
      <c r="D173"/>
      <c r="E173"/>
      <c r="F173"/>
      <c r="G173"/>
      <c r="H173"/>
      <c r="I173"/>
      <c r="J173"/>
      <c r="K173"/>
    </row>
    <row r="174" spans="2:11" ht="15">
      <c r="B174"/>
      <c r="C174"/>
      <c r="D174"/>
      <c r="E174"/>
      <c r="F174"/>
      <c r="G174"/>
      <c r="H174"/>
      <c r="I174"/>
      <c r="J174"/>
      <c r="K174"/>
    </row>
    <row r="175" spans="2:11" ht="12" customHeight="1">
      <c r="B175" s="501" t="s">
        <v>77</v>
      </c>
      <c r="C175" s="502"/>
      <c r="D175" s="502"/>
      <c r="E175" s="502"/>
      <c r="F175" s="502"/>
      <c r="G175" s="503"/>
      <c r="H175" s="498" t="s">
        <v>426</v>
      </c>
      <c r="I175" s="498"/>
      <c r="J175" s="391"/>
      <c r="K175" s="391"/>
    </row>
    <row r="176" spans="2:11">
      <c r="B176" s="504"/>
      <c r="C176" s="505"/>
      <c r="D176" s="505"/>
      <c r="E176" s="505"/>
      <c r="F176" s="505"/>
      <c r="G176" s="506"/>
      <c r="H176" s="498"/>
      <c r="I176" s="498"/>
      <c r="J176" s="391"/>
      <c r="K176" s="391"/>
    </row>
    <row r="177" spans="2:11">
      <c r="B177" s="509" t="s">
        <v>475</v>
      </c>
      <c r="C177" s="510"/>
      <c r="D177" s="510"/>
      <c r="E177" s="510"/>
      <c r="F177" s="510"/>
      <c r="G177" s="511"/>
      <c r="H177" s="500">
        <v>6381968</v>
      </c>
      <c r="I177" s="500"/>
      <c r="J177" s="398"/>
      <c r="K177" s="398"/>
    </row>
    <row r="178" spans="2:11" ht="12" customHeight="1">
      <c r="B178" s="512"/>
      <c r="C178" s="513"/>
      <c r="D178" s="513"/>
      <c r="E178" s="513"/>
      <c r="F178" s="513"/>
      <c r="G178" s="514"/>
      <c r="H178" s="500"/>
      <c r="I178" s="500"/>
      <c r="J178" s="398"/>
      <c r="K178" s="398"/>
    </row>
    <row r="179" spans="2:11">
      <c r="B179" s="509" t="s">
        <v>476</v>
      </c>
      <c r="C179" s="510"/>
      <c r="D179" s="510"/>
      <c r="E179" s="510"/>
      <c r="F179" s="510"/>
      <c r="G179" s="511"/>
      <c r="H179" s="500">
        <v>604756.28</v>
      </c>
      <c r="I179" s="500"/>
      <c r="J179" s="398"/>
      <c r="K179" s="398"/>
    </row>
    <row r="180" spans="2:11" ht="12" customHeight="1">
      <c r="B180" s="512"/>
      <c r="C180" s="513"/>
      <c r="D180" s="513"/>
      <c r="E180" s="513"/>
      <c r="F180" s="513"/>
      <c r="G180" s="514"/>
      <c r="H180" s="500"/>
      <c r="I180" s="500"/>
      <c r="J180" s="398"/>
      <c r="K180" s="398"/>
    </row>
    <row r="181" spans="2:11">
      <c r="B181" s="509" t="s">
        <v>469</v>
      </c>
      <c r="C181" s="510"/>
      <c r="D181" s="510"/>
      <c r="E181" s="510"/>
      <c r="F181" s="510"/>
      <c r="G181" s="511"/>
      <c r="H181" s="500">
        <v>690388.8</v>
      </c>
      <c r="I181" s="500"/>
      <c r="J181" s="398"/>
      <c r="K181" s="398"/>
    </row>
    <row r="182" spans="2:11">
      <c r="B182" s="525"/>
      <c r="C182" s="526"/>
      <c r="D182" s="526"/>
      <c r="E182" s="526"/>
      <c r="F182" s="526"/>
      <c r="G182" s="527"/>
      <c r="H182" s="500"/>
      <c r="I182" s="500"/>
      <c r="J182" s="398"/>
      <c r="K182" s="398"/>
    </row>
    <row r="183" spans="2:11" ht="5.25" customHeight="1">
      <c r="B183" s="525"/>
      <c r="C183" s="526"/>
      <c r="D183" s="526"/>
      <c r="E183" s="526"/>
      <c r="F183" s="526"/>
      <c r="G183" s="527"/>
      <c r="H183" s="500"/>
      <c r="I183" s="500"/>
      <c r="J183" s="398"/>
      <c r="K183" s="398"/>
    </row>
    <row r="184" spans="2:11" hidden="1">
      <c r="B184" s="512"/>
      <c r="C184" s="513"/>
      <c r="D184" s="513"/>
      <c r="E184" s="513"/>
      <c r="F184" s="513"/>
      <c r="G184" s="514"/>
      <c r="H184" s="500"/>
      <c r="I184" s="500"/>
      <c r="J184" s="398"/>
      <c r="K184" s="398"/>
    </row>
    <row r="185" spans="2:11">
      <c r="B185" s="509" t="s">
        <v>476</v>
      </c>
      <c r="C185" s="510"/>
      <c r="D185" s="510"/>
      <c r="E185" s="510"/>
      <c r="F185" s="510"/>
      <c r="G185" s="511"/>
      <c r="H185" s="500">
        <v>604756.28</v>
      </c>
      <c r="I185" s="500"/>
      <c r="J185" s="398"/>
      <c r="K185" s="398"/>
    </row>
    <row r="186" spans="2:11">
      <c r="B186" s="512"/>
      <c r="C186" s="513"/>
      <c r="D186" s="513"/>
      <c r="E186" s="513"/>
      <c r="F186" s="513"/>
      <c r="G186" s="514"/>
      <c r="H186" s="500"/>
      <c r="I186" s="500"/>
      <c r="J186" s="398"/>
      <c r="K186" s="398"/>
    </row>
    <row r="187" spans="2:11">
      <c r="B187" s="515" t="s">
        <v>139</v>
      </c>
      <c r="C187" s="516"/>
      <c r="D187" s="516"/>
      <c r="E187" s="516"/>
      <c r="F187" s="516"/>
      <c r="G187" s="517"/>
      <c r="H187" s="499">
        <v>7677113.0800000001</v>
      </c>
      <c r="I187" s="499"/>
      <c r="J187" s="392"/>
      <c r="K187" s="392"/>
    </row>
    <row r="188" spans="2:11">
      <c r="B188" s="518"/>
      <c r="C188" s="519"/>
      <c r="D188" s="519"/>
      <c r="E188" s="519"/>
      <c r="F188" s="519"/>
      <c r="G188" s="520"/>
      <c r="H188" s="499"/>
      <c r="I188" s="499"/>
      <c r="J188" s="392"/>
      <c r="K188" s="392"/>
    </row>
    <row r="189" spans="2:11">
      <c r="B189" s="395"/>
      <c r="C189" s="395"/>
      <c r="D189" s="395"/>
      <c r="E189" s="395"/>
      <c r="F189" s="395"/>
      <c r="G189" s="395"/>
      <c r="H189" s="392"/>
      <c r="I189" s="392"/>
      <c r="J189" s="392"/>
      <c r="K189" s="392"/>
    </row>
    <row r="190" spans="2:11">
      <c r="B190" s="395"/>
      <c r="C190" s="395"/>
      <c r="D190" s="395"/>
      <c r="E190" s="395"/>
      <c r="F190" s="395"/>
      <c r="G190" s="395"/>
      <c r="H190" s="392"/>
      <c r="I190" s="392"/>
      <c r="J190" s="392"/>
      <c r="K190" s="392"/>
    </row>
    <row r="191" spans="2:11">
      <c r="B191" s="395"/>
      <c r="C191" s="395"/>
      <c r="D191" s="395"/>
      <c r="E191" s="395"/>
      <c r="F191" s="395"/>
      <c r="G191" s="395"/>
      <c r="H191" s="392"/>
      <c r="I191" s="392"/>
      <c r="J191" s="392"/>
      <c r="K191" s="392"/>
    </row>
    <row r="192" spans="2:11" ht="15">
      <c r="B192"/>
      <c r="C192"/>
      <c r="D192"/>
      <c r="E192"/>
      <c r="F192"/>
      <c r="G192"/>
      <c r="H192"/>
      <c r="I192"/>
      <c r="J192"/>
      <c r="K192"/>
    </row>
    <row r="193" spans="2:11" ht="15">
      <c r="B193" t="s">
        <v>517</v>
      </c>
      <c r="C193"/>
      <c r="D193"/>
      <c r="E193"/>
      <c r="F193"/>
      <c r="G193"/>
      <c r="H193"/>
      <c r="I193"/>
      <c r="J193"/>
      <c r="K193"/>
    </row>
    <row r="194" spans="2:11" ht="15">
      <c r="B194"/>
      <c r="C194"/>
      <c r="D194"/>
      <c r="E194"/>
      <c r="F194"/>
      <c r="G194"/>
      <c r="H194"/>
      <c r="I194"/>
      <c r="J194"/>
      <c r="K194"/>
    </row>
    <row r="195" spans="2:11" ht="12" customHeight="1">
      <c r="B195" s="501" t="s">
        <v>477</v>
      </c>
      <c r="C195" s="502"/>
      <c r="D195" s="502"/>
      <c r="E195" s="502"/>
      <c r="F195" s="502"/>
      <c r="G195" s="503"/>
      <c r="H195" s="498" t="s">
        <v>426</v>
      </c>
      <c r="I195" s="498"/>
      <c r="J195" s="391"/>
      <c r="K195" s="391"/>
    </row>
    <row r="196" spans="2:11">
      <c r="B196" s="504"/>
      <c r="C196" s="505"/>
      <c r="D196" s="505"/>
      <c r="E196" s="505"/>
      <c r="F196" s="505"/>
      <c r="G196" s="506"/>
      <c r="H196" s="498"/>
      <c r="I196" s="498"/>
      <c r="J196" s="391"/>
      <c r="K196" s="391"/>
    </row>
    <row r="197" spans="2:11">
      <c r="B197" s="509" t="s">
        <v>478</v>
      </c>
      <c r="C197" s="510"/>
      <c r="D197" s="510"/>
      <c r="E197" s="510"/>
      <c r="F197" s="510"/>
      <c r="G197" s="511"/>
      <c r="H197" s="500">
        <v>4983966.4400000004</v>
      </c>
      <c r="I197" s="500"/>
      <c r="J197" s="398"/>
      <c r="K197" s="398"/>
    </row>
    <row r="198" spans="2:11">
      <c r="B198" s="512"/>
      <c r="C198" s="513"/>
      <c r="D198" s="513"/>
      <c r="E198" s="513"/>
      <c r="F198" s="513"/>
      <c r="G198" s="514"/>
      <c r="H198" s="500"/>
      <c r="I198" s="500"/>
      <c r="J198" s="398"/>
      <c r="K198" s="398"/>
    </row>
    <row r="199" spans="2:11">
      <c r="B199" s="509" t="s">
        <v>479</v>
      </c>
      <c r="C199" s="510"/>
      <c r="D199" s="510"/>
      <c r="E199" s="510"/>
      <c r="F199" s="510"/>
      <c r="G199" s="511"/>
      <c r="H199" s="500">
        <v>240923.68999999997</v>
      </c>
      <c r="I199" s="500"/>
      <c r="J199" s="398"/>
      <c r="K199" s="398"/>
    </row>
    <row r="200" spans="2:11">
      <c r="B200" s="512"/>
      <c r="C200" s="513"/>
      <c r="D200" s="513"/>
      <c r="E200" s="513"/>
      <c r="F200" s="513"/>
      <c r="G200" s="514"/>
      <c r="H200" s="500"/>
      <c r="I200" s="500"/>
      <c r="J200" s="398"/>
      <c r="K200" s="398"/>
    </row>
    <row r="201" spans="2:11">
      <c r="B201" s="509" t="s">
        <v>480</v>
      </c>
      <c r="C201" s="510"/>
      <c r="D201" s="510"/>
      <c r="E201" s="510"/>
      <c r="F201" s="510"/>
      <c r="G201" s="511"/>
      <c r="H201" s="500">
        <v>1021892.8400000001</v>
      </c>
      <c r="I201" s="500"/>
      <c r="J201" s="398"/>
      <c r="K201" s="398"/>
    </row>
    <row r="202" spans="2:11">
      <c r="B202" s="512"/>
      <c r="C202" s="513"/>
      <c r="D202" s="513"/>
      <c r="E202" s="513"/>
      <c r="F202" s="513"/>
      <c r="G202" s="514"/>
      <c r="H202" s="500"/>
      <c r="I202" s="500"/>
      <c r="J202" s="398"/>
      <c r="K202" s="398"/>
    </row>
    <row r="203" spans="2:11">
      <c r="B203" s="515" t="s">
        <v>139</v>
      </c>
      <c r="C203" s="516"/>
      <c r="D203" s="516"/>
      <c r="E203" s="516"/>
      <c r="F203" s="516"/>
      <c r="G203" s="517"/>
      <c r="H203" s="499">
        <v>6246782.9700000007</v>
      </c>
      <c r="I203" s="499"/>
      <c r="J203" s="392"/>
      <c r="K203" s="392"/>
    </row>
    <row r="204" spans="2:11">
      <c r="B204" s="518"/>
      <c r="C204" s="519"/>
      <c r="D204" s="519"/>
      <c r="E204" s="519"/>
      <c r="F204" s="519"/>
      <c r="G204" s="520"/>
      <c r="H204" s="499"/>
      <c r="I204" s="499"/>
      <c r="J204" s="392"/>
      <c r="K204" s="392"/>
    </row>
    <row r="205" spans="2:11">
      <c r="B205" s="395"/>
      <c r="C205" s="395"/>
      <c r="D205" s="395"/>
      <c r="E205" s="395"/>
      <c r="F205" s="395"/>
      <c r="G205" s="395"/>
      <c r="H205" s="392"/>
      <c r="I205" s="392"/>
      <c r="J205" s="392"/>
      <c r="K205" s="392"/>
    </row>
    <row r="206" spans="2:11" ht="15">
      <c r="B206" s="316"/>
      <c r="C206"/>
      <c r="D206"/>
      <c r="E206"/>
      <c r="F206"/>
      <c r="G206"/>
      <c r="H206"/>
      <c r="I206"/>
      <c r="J206"/>
      <c r="K206"/>
    </row>
    <row r="207" spans="2:11" ht="15">
      <c r="B207" t="s">
        <v>518</v>
      </c>
      <c r="C207"/>
      <c r="D207"/>
      <c r="E207"/>
      <c r="F207"/>
      <c r="G207"/>
      <c r="H207"/>
      <c r="I207"/>
      <c r="J207"/>
      <c r="K207"/>
    </row>
    <row r="208" spans="2:11" ht="15">
      <c r="B208" t="s">
        <v>481</v>
      </c>
      <c r="C208"/>
      <c r="D208"/>
      <c r="E208"/>
      <c r="F208"/>
      <c r="G208"/>
      <c r="H208"/>
      <c r="I208"/>
      <c r="J208"/>
      <c r="K208"/>
    </row>
    <row r="209" spans="2:11" ht="15">
      <c r="B209"/>
      <c r="C209"/>
      <c r="D209"/>
      <c r="E209"/>
      <c r="F209"/>
      <c r="G209"/>
      <c r="H209"/>
      <c r="I209"/>
      <c r="J209"/>
      <c r="K209"/>
    </row>
    <row r="210" spans="2:11" ht="12" customHeight="1">
      <c r="B210" s="501" t="s">
        <v>482</v>
      </c>
      <c r="C210" s="502"/>
      <c r="D210" s="502"/>
      <c r="E210" s="502"/>
      <c r="F210" s="502"/>
      <c r="G210" s="503"/>
      <c r="H210" s="498" t="s">
        <v>426</v>
      </c>
      <c r="I210" s="498"/>
      <c r="J210" s="391"/>
      <c r="K210" s="391"/>
    </row>
    <row r="211" spans="2:11">
      <c r="B211" s="504"/>
      <c r="C211" s="505"/>
      <c r="D211" s="505"/>
      <c r="E211" s="505"/>
      <c r="F211" s="505"/>
      <c r="G211" s="506"/>
      <c r="H211" s="498"/>
      <c r="I211" s="498"/>
      <c r="J211" s="391"/>
      <c r="K211" s="391"/>
    </row>
    <row r="212" spans="2:11">
      <c r="B212" s="509" t="s">
        <v>483</v>
      </c>
      <c r="C212" s="510"/>
      <c r="D212" s="510"/>
      <c r="E212" s="510"/>
      <c r="F212" s="510"/>
      <c r="G212" s="511"/>
      <c r="H212" s="500">
        <v>4031.93</v>
      </c>
      <c r="I212" s="500"/>
      <c r="J212" s="398"/>
      <c r="K212" s="398"/>
    </row>
    <row r="213" spans="2:11">
      <c r="B213" s="512"/>
      <c r="C213" s="513"/>
      <c r="D213" s="513"/>
      <c r="E213" s="513"/>
      <c r="F213" s="513"/>
      <c r="G213" s="514"/>
      <c r="H213" s="500"/>
      <c r="I213" s="500"/>
      <c r="J213" s="398"/>
      <c r="K213" s="398"/>
    </row>
    <row r="214" spans="2:11">
      <c r="B214" s="509" t="s">
        <v>484</v>
      </c>
      <c r="C214" s="510"/>
      <c r="D214" s="510"/>
      <c r="E214" s="510"/>
      <c r="F214" s="510"/>
      <c r="G214" s="511"/>
      <c r="H214" s="500">
        <v>739.56000000000006</v>
      </c>
      <c r="I214" s="500"/>
      <c r="J214" s="398"/>
      <c r="K214" s="398"/>
    </row>
    <row r="215" spans="2:11">
      <c r="B215" s="512"/>
      <c r="C215" s="513"/>
      <c r="D215" s="513"/>
      <c r="E215" s="513"/>
      <c r="F215" s="513"/>
      <c r="G215" s="514"/>
      <c r="H215" s="500"/>
      <c r="I215" s="500"/>
      <c r="J215" s="398"/>
      <c r="K215" s="398"/>
    </row>
    <row r="216" spans="2:11">
      <c r="B216" s="515" t="s">
        <v>139</v>
      </c>
      <c r="C216" s="516"/>
      <c r="D216" s="516"/>
      <c r="E216" s="516"/>
      <c r="F216" s="516"/>
      <c r="G216" s="517"/>
      <c r="H216" s="499">
        <v>4771.49</v>
      </c>
      <c r="I216" s="499"/>
      <c r="J216" s="392"/>
      <c r="K216" s="392"/>
    </row>
    <row r="217" spans="2:11">
      <c r="B217" s="518"/>
      <c r="C217" s="519"/>
      <c r="D217" s="519"/>
      <c r="E217" s="519"/>
      <c r="F217" s="519"/>
      <c r="G217" s="520"/>
      <c r="H217" s="499"/>
      <c r="I217" s="499"/>
      <c r="J217" s="392"/>
      <c r="K217" s="392"/>
    </row>
    <row r="218" spans="2:11" ht="15">
      <c r="B218" s="316"/>
      <c r="C218"/>
      <c r="D218"/>
      <c r="E218"/>
      <c r="F218"/>
      <c r="G218"/>
      <c r="H218"/>
      <c r="I218"/>
      <c r="J218"/>
      <c r="K218"/>
    </row>
    <row r="219" spans="2:11" ht="15">
      <c r="B219" s="316" t="s">
        <v>485</v>
      </c>
      <c r="C219"/>
      <c r="D219"/>
      <c r="E219"/>
      <c r="F219"/>
      <c r="G219"/>
      <c r="H219"/>
      <c r="I219"/>
      <c r="J219"/>
      <c r="K219"/>
    </row>
    <row r="220" spans="2:11" ht="15">
      <c r="B220" s="316"/>
      <c r="C220"/>
      <c r="D220"/>
      <c r="E220"/>
      <c r="F220"/>
      <c r="G220"/>
      <c r="H220"/>
      <c r="I220"/>
      <c r="J220"/>
      <c r="K220"/>
    </row>
    <row r="221" spans="2:11" ht="15">
      <c r="B221" s="316"/>
      <c r="C221"/>
      <c r="D221"/>
      <c r="E221"/>
      <c r="F221"/>
      <c r="G221"/>
      <c r="H221"/>
      <c r="I221"/>
      <c r="J221"/>
      <c r="K221"/>
    </row>
    <row r="222" spans="2:11" ht="15">
      <c r="B222" t="s">
        <v>519</v>
      </c>
      <c r="C222"/>
      <c r="D222"/>
      <c r="E222"/>
      <c r="F222"/>
      <c r="G222"/>
      <c r="H222"/>
      <c r="I222"/>
      <c r="J222"/>
      <c r="K222"/>
    </row>
    <row r="223" spans="2:11" ht="15">
      <c r="B223" t="s">
        <v>486</v>
      </c>
      <c r="C223"/>
      <c r="D223"/>
      <c r="E223"/>
      <c r="F223"/>
      <c r="G223"/>
      <c r="H223"/>
      <c r="I223"/>
      <c r="J223"/>
      <c r="K223"/>
    </row>
    <row r="224" spans="2:11" ht="15">
      <c r="B224"/>
      <c r="C224"/>
      <c r="D224"/>
      <c r="E224"/>
      <c r="F224"/>
      <c r="G224"/>
      <c r="H224"/>
      <c r="I224"/>
      <c r="J224"/>
      <c r="K224"/>
    </row>
    <row r="225" spans="2:11" ht="12" customHeight="1">
      <c r="B225" s="501" t="s">
        <v>447</v>
      </c>
      <c r="C225" s="502"/>
      <c r="D225" s="502"/>
      <c r="E225" s="502"/>
      <c r="F225" s="502"/>
      <c r="G225" s="503"/>
      <c r="H225" s="498" t="s">
        <v>426</v>
      </c>
      <c r="I225" s="498"/>
      <c r="J225" s="391"/>
      <c r="K225" s="391"/>
    </row>
    <row r="226" spans="2:11">
      <c r="B226" s="504"/>
      <c r="C226" s="505"/>
      <c r="D226" s="505"/>
      <c r="E226" s="505"/>
      <c r="F226" s="505"/>
      <c r="G226" s="506"/>
      <c r="H226" s="498"/>
      <c r="I226" s="498"/>
      <c r="J226" s="391"/>
      <c r="K226" s="391"/>
    </row>
    <row r="227" spans="2:11">
      <c r="B227" s="509" t="s">
        <v>468</v>
      </c>
      <c r="C227" s="510"/>
      <c r="D227" s="510"/>
      <c r="E227" s="510"/>
      <c r="F227" s="510"/>
      <c r="G227" s="511"/>
      <c r="H227" s="500">
        <v>735169.81999999937</v>
      </c>
      <c r="I227" s="500"/>
      <c r="J227" s="398"/>
      <c r="K227" s="398"/>
    </row>
    <row r="228" spans="2:11">
      <c r="B228" s="512"/>
      <c r="C228" s="513"/>
      <c r="D228" s="513"/>
      <c r="E228" s="513"/>
      <c r="F228" s="513"/>
      <c r="G228" s="514"/>
      <c r="H228" s="500"/>
      <c r="I228" s="500"/>
      <c r="J228" s="398"/>
      <c r="K228" s="398"/>
    </row>
    <row r="229" spans="2:11">
      <c r="B229" s="509" t="s">
        <v>469</v>
      </c>
      <c r="C229" s="510"/>
      <c r="D229" s="510"/>
      <c r="E229" s="510"/>
      <c r="F229" s="510"/>
      <c r="G229" s="511"/>
      <c r="H229" s="500">
        <v>690388.8</v>
      </c>
      <c r="I229" s="500"/>
      <c r="J229" s="398"/>
      <c r="K229" s="398"/>
    </row>
    <row r="230" spans="2:11">
      <c r="B230" s="512"/>
      <c r="C230" s="513"/>
      <c r="D230" s="513"/>
      <c r="E230" s="513"/>
      <c r="F230" s="513"/>
      <c r="G230" s="514"/>
      <c r="H230" s="500"/>
      <c r="I230" s="500"/>
      <c r="J230" s="398"/>
      <c r="K230" s="398"/>
    </row>
    <row r="231" spans="2:11">
      <c r="B231" s="509" t="s">
        <v>470</v>
      </c>
      <c r="C231" s="510"/>
      <c r="D231" s="510"/>
      <c r="E231" s="510"/>
      <c r="F231" s="510"/>
      <c r="G231" s="511"/>
      <c r="H231" s="500">
        <v>655792.28000000038</v>
      </c>
      <c r="I231" s="500"/>
      <c r="J231" s="398"/>
      <c r="K231" s="398"/>
    </row>
    <row r="232" spans="2:11">
      <c r="B232" s="512"/>
      <c r="C232" s="513"/>
      <c r="D232" s="513"/>
      <c r="E232" s="513"/>
      <c r="F232" s="513"/>
      <c r="G232" s="514"/>
      <c r="H232" s="500"/>
      <c r="I232" s="500"/>
      <c r="J232" s="398"/>
      <c r="K232" s="398"/>
    </row>
    <row r="233" spans="2:11">
      <c r="B233" s="515" t="s">
        <v>139</v>
      </c>
      <c r="C233" s="516"/>
      <c r="D233" s="516"/>
      <c r="E233" s="516"/>
      <c r="F233" s="516"/>
      <c r="G233" s="517"/>
      <c r="H233" s="499">
        <v>2081350.9</v>
      </c>
      <c r="I233" s="499"/>
      <c r="J233" s="392"/>
      <c r="K233" s="392"/>
    </row>
    <row r="234" spans="2:11">
      <c r="B234" s="518"/>
      <c r="C234" s="519"/>
      <c r="D234" s="519"/>
      <c r="E234" s="519"/>
      <c r="F234" s="519"/>
      <c r="G234" s="520"/>
      <c r="H234" s="499"/>
      <c r="I234" s="499"/>
      <c r="J234" s="392"/>
      <c r="K234" s="392"/>
    </row>
    <row r="235" spans="2:11">
      <c r="B235" s="395"/>
      <c r="C235" s="395"/>
      <c r="D235" s="395"/>
      <c r="E235" s="395"/>
      <c r="F235" s="395"/>
      <c r="G235" s="395"/>
      <c r="H235" s="392"/>
      <c r="I235" s="392"/>
      <c r="J235" s="392"/>
      <c r="K235" s="392"/>
    </row>
    <row r="236" spans="2:11">
      <c r="B236" s="395"/>
      <c r="C236" s="395"/>
      <c r="D236" s="395"/>
      <c r="E236" s="395"/>
      <c r="F236" s="395"/>
      <c r="G236" s="395"/>
      <c r="H236" s="392"/>
      <c r="I236" s="392"/>
      <c r="J236" s="392"/>
      <c r="K236" s="392"/>
    </row>
    <row r="237" spans="2:11" ht="15">
      <c r="B237" s="316" t="s">
        <v>487</v>
      </c>
      <c r="C237"/>
      <c r="D237"/>
      <c r="E237"/>
      <c r="F237"/>
      <c r="G237"/>
      <c r="H237"/>
      <c r="I237"/>
      <c r="J237"/>
      <c r="K237"/>
    </row>
    <row r="238" spans="2:11" ht="15">
      <c r="B238" s="316"/>
      <c r="C238"/>
      <c r="D238"/>
      <c r="E238"/>
      <c r="F238"/>
      <c r="G238"/>
      <c r="H238"/>
      <c r="I238"/>
      <c r="J238"/>
      <c r="K238"/>
    </row>
    <row r="239" spans="2:11" ht="15">
      <c r="B239" t="s">
        <v>488</v>
      </c>
      <c r="C239"/>
      <c r="D239"/>
      <c r="E239"/>
      <c r="F239"/>
      <c r="G239"/>
      <c r="H239"/>
      <c r="I239"/>
      <c r="J239"/>
      <c r="K239"/>
    </row>
    <row r="240" spans="2:11" ht="15">
      <c r="B240" t="s">
        <v>489</v>
      </c>
      <c r="C240"/>
      <c r="D240"/>
      <c r="E240"/>
      <c r="F240"/>
      <c r="G240"/>
      <c r="H240"/>
      <c r="I240"/>
      <c r="J240"/>
      <c r="K240"/>
    </row>
    <row r="241" spans="2:11" ht="15">
      <c r="B241" t="s">
        <v>490</v>
      </c>
      <c r="C241"/>
      <c r="D241"/>
      <c r="E241"/>
      <c r="F241"/>
      <c r="G241"/>
      <c r="H241"/>
      <c r="I241"/>
      <c r="J241"/>
      <c r="K241"/>
    </row>
    <row r="242" spans="2:11" ht="15">
      <c r="B242" t="s">
        <v>491</v>
      </c>
      <c r="C242"/>
      <c r="D242"/>
      <c r="E242"/>
      <c r="F242"/>
      <c r="G242"/>
      <c r="H242"/>
      <c r="I242"/>
      <c r="J242"/>
      <c r="K242"/>
    </row>
    <row r="243" spans="2:11" ht="15">
      <c r="B243"/>
      <c r="C243"/>
      <c r="D243"/>
      <c r="E243"/>
      <c r="F243"/>
      <c r="G243"/>
      <c r="H243"/>
      <c r="I243"/>
      <c r="J243"/>
      <c r="K243"/>
    </row>
    <row r="244" spans="2:11" ht="15">
      <c r="B244" s="316"/>
      <c r="C244"/>
      <c r="D244"/>
      <c r="E244"/>
      <c r="F244"/>
      <c r="G244"/>
      <c r="H244"/>
      <c r="I244"/>
      <c r="J244"/>
      <c r="K244"/>
    </row>
    <row r="245" spans="2:11" ht="15">
      <c r="B245" t="s">
        <v>520</v>
      </c>
      <c r="C245"/>
      <c r="D245"/>
      <c r="E245"/>
      <c r="F245"/>
      <c r="G245"/>
      <c r="H245"/>
      <c r="I245"/>
      <c r="J245"/>
      <c r="K245"/>
    </row>
    <row r="246" spans="2:11" ht="12" customHeight="1">
      <c r="B246" s="501" t="s">
        <v>423</v>
      </c>
      <c r="C246" s="502"/>
      <c r="D246" s="502"/>
      <c r="E246" s="502"/>
      <c r="F246" s="502"/>
      <c r="G246" s="503"/>
      <c r="H246" s="498">
        <v>2014</v>
      </c>
      <c r="I246" s="498"/>
      <c r="J246" s="498">
        <v>2013</v>
      </c>
      <c r="K246" s="391"/>
    </row>
    <row r="247" spans="2:11">
      <c r="B247" s="504"/>
      <c r="C247" s="505"/>
      <c r="D247" s="505"/>
      <c r="E247" s="505"/>
      <c r="F247" s="505"/>
      <c r="G247" s="506"/>
      <c r="H247" s="498"/>
      <c r="I247" s="498"/>
      <c r="J247" s="498"/>
      <c r="K247" s="391"/>
    </row>
    <row r="248" spans="2:11">
      <c r="B248" s="509" t="s">
        <v>492</v>
      </c>
      <c r="C248" s="510"/>
      <c r="D248" s="510"/>
      <c r="E248" s="510"/>
      <c r="F248" s="510"/>
      <c r="G248" s="511"/>
      <c r="H248" s="500">
        <v>1353812.0099999995</v>
      </c>
      <c r="I248" s="500"/>
      <c r="J248" s="500">
        <v>744025.7999999997</v>
      </c>
      <c r="K248" s="398"/>
    </row>
    <row r="249" spans="2:11">
      <c r="B249" s="512"/>
      <c r="C249" s="513"/>
      <c r="D249" s="513"/>
      <c r="E249" s="513"/>
      <c r="F249" s="513"/>
      <c r="G249" s="514"/>
      <c r="H249" s="500"/>
      <c r="I249" s="500"/>
      <c r="J249" s="500"/>
      <c r="K249" s="398"/>
    </row>
    <row r="250" spans="2:11">
      <c r="B250" s="509" t="s">
        <v>493</v>
      </c>
      <c r="C250" s="510"/>
      <c r="D250" s="510"/>
      <c r="E250" s="510"/>
      <c r="F250" s="510"/>
      <c r="G250" s="511"/>
      <c r="H250" s="500">
        <v>645769.08000000031</v>
      </c>
      <c r="I250" s="500"/>
      <c r="J250" s="500">
        <v>625977.39000000036</v>
      </c>
      <c r="K250" s="398"/>
    </row>
    <row r="251" spans="2:11">
      <c r="B251" s="512"/>
      <c r="C251" s="513"/>
      <c r="D251" s="513"/>
      <c r="E251" s="513"/>
      <c r="F251" s="513"/>
      <c r="G251" s="514"/>
      <c r="H251" s="500"/>
      <c r="I251" s="500"/>
      <c r="J251" s="500"/>
      <c r="K251" s="398"/>
    </row>
    <row r="252" spans="2:11">
      <c r="B252" s="509" t="s">
        <v>494</v>
      </c>
      <c r="C252" s="510"/>
      <c r="D252" s="510"/>
      <c r="E252" s="510"/>
      <c r="F252" s="510"/>
      <c r="G252" s="511"/>
      <c r="H252" s="500">
        <v>4000</v>
      </c>
      <c r="I252" s="500"/>
      <c r="J252" s="500">
        <v>4000</v>
      </c>
      <c r="K252" s="398"/>
    </row>
    <row r="253" spans="2:11">
      <c r="B253" s="512"/>
      <c r="C253" s="513"/>
      <c r="D253" s="513"/>
      <c r="E253" s="513"/>
      <c r="F253" s="513"/>
      <c r="G253" s="514"/>
      <c r="H253" s="500"/>
      <c r="I253" s="500"/>
      <c r="J253" s="500"/>
      <c r="K253" s="398"/>
    </row>
    <row r="254" spans="2:11">
      <c r="B254" s="515" t="s">
        <v>139</v>
      </c>
      <c r="C254" s="516"/>
      <c r="D254" s="516"/>
      <c r="E254" s="516"/>
      <c r="F254" s="516"/>
      <c r="G254" s="517"/>
      <c r="H254" s="499">
        <f>SUM(H248:I253)</f>
        <v>2003581.0899999999</v>
      </c>
      <c r="I254" s="499"/>
      <c r="J254" s="499">
        <f>SUM(J248:J253)</f>
        <v>1374003.19</v>
      </c>
      <c r="K254" s="392"/>
    </row>
    <row r="255" spans="2:11">
      <c r="B255" s="518"/>
      <c r="C255" s="519"/>
      <c r="D255" s="519"/>
      <c r="E255" s="519"/>
      <c r="F255" s="519"/>
      <c r="G255" s="520"/>
      <c r="H255" s="499"/>
      <c r="I255" s="499"/>
      <c r="J255" s="499"/>
      <c r="K255" s="392"/>
    </row>
    <row r="256" spans="2:11" ht="15">
      <c r="B256"/>
      <c r="C256"/>
      <c r="D256"/>
      <c r="E256"/>
      <c r="F256"/>
      <c r="G256"/>
      <c r="H256"/>
      <c r="I256"/>
      <c r="J256"/>
      <c r="K256"/>
    </row>
    <row r="257" spans="2:11" ht="15">
      <c r="B257" s="316" t="s">
        <v>495</v>
      </c>
      <c r="C257"/>
      <c r="D257"/>
      <c r="E257"/>
      <c r="F257"/>
      <c r="G257"/>
      <c r="H257"/>
      <c r="I257"/>
      <c r="J257"/>
      <c r="K257"/>
    </row>
    <row r="258" spans="2:11" ht="15">
      <c r="B258" s="316" t="s">
        <v>496</v>
      </c>
      <c r="C258"/>
      <c r="D258"/>
      <c r="E258"/>
      <c r="F258"/>
      <c r="G258"/>
      <c r="H258"/>
      <c r="I258"/>
      <c r="J258"/>
      <c r="K258"/>
    </row>
    <row r="259" spans="2:11" ht="15">
      <c r="B259"/>
      <c r="C259"/>
      <c r="D259"/>
      <c r="E259"/>
      <c r="F259"/>
      <c r="G259"/>
      <c r="H259"/>
      <c r="I259"/>
      <c r="J259"/>
      <c r="K259"/>
    </row>
    <row r="260" spans="2:11" ht="15">
      <c r="B260"/>
      <c r="C260"/>
      <c r="D260"/>
      <c r="E260"/>
      <c r="F260"/>
      <c r="G260"/>
      <c r="H260" s="405">
        <v>2014</v>
      </c>
      <c r="I260" s="406"/>
      <c r="J260" s="405">
        <v>2013</v>
      </c>
      <c r="K260"/>
    </row>
    <row r="261" spans="2:11" ht="15">
      <c r="B261" s="399" t="s">
        <v>497</v>
      </c>
      <c r="C261" s="400"/>
      <c r="D261" s="400"/>
      <c r="E261" s="400"/>
      <c r="F261" s="400"/>
      <c r="G261" s="401"/>
      <c r="H261" s="529">
        <v>1425558.6199999994</v>
      </c>
      <c r="I261" s="530"/>
      <c r="J261" s="409">
        <v>690388.80000000203</v>
      </c>
      <c r="K261" s="403"/>
    </row>
    <row r="262" spans="2:11" ht="15">
      <c r="B262" s="402" t="s">
        <v>498</v>
      </c>
      <c r="C262" s="400"/>
      <c r="D262" s="400"/>
      <c r="E262" s="400"/>
      <c r="F262" s="400"/>
      <c r="G262" s="401"/>
      <c r="H262" s="531">
        <v>629256.54000000027</v>
      </c>
      <c r="I262" s="531"/>
      <c r="J262" s="410">
        <v>519384.63</v>
      </c>
      <c r="K262" s="403"/>
    </row>
    <row r="263" spans="2:11" ht="15">
      <c r="B263" s="402"/>
      <c r="C263" s="400" t="s">
        <v>499</v>
      </c>
      <c r="D263" s="400"/>
      <c r="E263" s="400"/>
      <c r="F263" s="400"/>
      <c r="G263" s="401"/>
      <c r="H263" s="528">
        <v>53400.1</v>
      </c>
      <c r="I263" s="528"/>
      <c r="J263" s="408">
        <v>2365.1</v>
      </c>
      <c r="K263" s="404"/>
    </row>
    <row r="264" spans="2:11" ht="15">
      <c r="B264" s="402"/>
      <c r="C264" s="400" t="s">
        <v>500</v>
      </c>
      <c r="D264" s="400"/>
      <c r="E264" s="400"/>
      <c r="F264" s="400"/>
      <c r="G264" s="401"/>
      <c r="H264" s="528">
        <v>7719.7000000000007</v>
      </c>
      <c r="I264" s="528"/>
      <c r="J264" s="408">
        <v>616.30000000000007</v>
      </c>
      <c r="K264" s="404"/>
    </row>
    <row r="265" spans="2:11" ht="15">
      <c r="B265" s="402"/>
      <c r="C265" s="400" t="s">
        <v>501</v>
      </c>
      <c r="D265" s="400"/>
      <c r="E265" s="400"/>
      <c r="F265" s="400"/>
      <c r="G265" s="401"/>
      <c r="H265" s="528">
        <v>0</v>
      </c>
      <c r="I265" s="528"/>
      <c r="J265" s="408">
        <v>0</v>
      </c>
      <c r="K265" s="404"/>
    </row>
    <row r="266" spans="2:11" ht="15">
      <c r="B266" s="402"/>
      <c r="C266" s="400" t="s">
        <v>502</v>
      </c>
      <c r="D266" s="400"/>
      <c r="E266" s="400"/>
      <c r="F266" s="400"/>
      <c r="G266" s="401"/>
      <c r="H266" s="528">
        <v>0</v>
      </c>
      <c r="I266" s="528"/>
      <c r="J266" s="408">
        <v>0</v>
      </c>
      <c r="K266" s="404"/>
    </row>
    <row r="267" spans="2:11" ht="15">
      <c r="B267" s="402"/>
      <c r="C267" s="400" t="s">
        <v>503</v>
      </c>
      <c r="D267" s="400"/>
      <c r="E267" s="400"/>
      <c r="F267" s="400"/>
      <c r="G267" s="401"/>
      <c r="H267" s="528">
        <v>0</v>
      </c>
      <c r="I267" s="528"/>
      <c r="J267" s="408">
        <v>0</v>
      </c>
      <c r="K267" s="404"/>
    </row>
    <row r="268" spans="2:11" ht="15">
      <c r="B268" s="402"/>
      <c r="C268" s="400" t="s">
        <v>504</v>
      </c>
      <c r="D268" s="400"/>
      <c r="E268" s="400"/>
      <c r="F268" s="400"/>
      <c r="G268" s="401"/>
      <c r="H268" s="528">
        <v>564136.74000000022</v>
      </c>
      <c r="I268" s="528"/>
      <c r="J268" s="408">
        <v>512403.23</v>
      </c>
      <c r="K268" s="404"/>
    </row>
    <row r="269" spans="2:11" ht="15">
      <c r="B269" s="402"/>
      <c r="C269" s="400" t="s">
        <v>494</v>
      </c>
      <c r="D269" s="400"/>
      <c r="E269" s="400"/>
      <c r="F269" s="400"/>
      <c r="G269" s="401"/>
      <c r="H269" s="528">
        <v>4000</v>
      </c>
      <c r="I269" s="528"/>
      <c r="J269" s="408">
        <v>4000</v>
      </c>
      <c r="K269" s="404"/>
    </row>
    <row r="270" spans="2:11" ht="15">
      <c r="B270" s="402"/>
      <c r="C270" s="400" t="s">
        <v>505</v>
      </c>
      <c r="D270" s="400"/>
      <c r="E270" s="400"/>
      <c r="F270" s="400"/>
      <c r="G270" s="401"/>
      <c r="H270" s="528">
        <v>0</v>
      </c>
      <c r="I270" s="528"/>
      <c r="J270" s="408">
        <v>0</v>
      </c>
      <c r="K270" s="404"/>
    </row>
    <row r="271" spans="2:11" ht="15">
      <c r="B271" s="402"/>
      <c r="C271" s="400"/>
      <c r="D271" s="400"/>
      <c r="E271" s="400"/>
      <c r="F271" s="400"/>
      <c r="G271" s="401"/>
      <c r="H271" s="528"/>
      <c r="I271" s="528"/>
      <c r="J271" s="408"/>
      <c r="K271" s="404"/>
    </row>
    <row r="272" spans="2:11" ht="15">
      <c r="B272"/>
      <c r="C272"/>
      <c r="D272"/>
      <c r="E272"/>
      <c r="F272"/>
      <c r="G272"/>
      <c r="H272"/>
      <c r="I272"/>
      <c r="J272"/>
      <c r="K272"/>
    </row>
    <row r="273" spans="2:11">
      <c r="C273" s="20"/>
      <c r="D273" s="20"/>
      <c r="E273" s="20"/>
      <c r="F273" s="20"/>
      <c r="G273" s="20"/>
      <c r="H273" s="20"/>
      <c r="I273" s="20"/>
      <c r="J273" s="20"/>
      <c r="K273" s="20"/>
    </row>
    <row r="274" spans="2:11">
      <c r="C274" s="20"/>
      <c r="D274" s="20"/>
      <c r="E274" s="20"/>
      <c r="F274" s="20"/>
      <c r="G274" s="20"/>
      <c r="H274" s="20"/>
      <c r="I274" s="20"/>
      <c r="J274" s="20"/>
      <c r="K274" s="20"/>
    </row>
    <row r="275" spans="2:11">
      <c r="B275" s="136"/>
      <c r="D275" s="20"/>
      <c r="E275" s="20"/>
      <c r="F275" s="20"/>
      <c r="G275" s="20"/>
      <c r="H275" s="20"/>
      <c r="I275" s="20"/>
      <c r="J275" s="20"/>
      <c r="K275" s="20"/>
    </row>
    <row r="276" spans="2:11">
      <c r="B276" s="136"/>
      <c r="D276" s="20"/>
      <c r="E276" s="20"/>
      <c r="F276" s="20"/>
      <c r="G276" s="20"/>
      <c r="H276" s="20"/>
      <c r="I276" s="20"/>
      <c r="J276" s="20"/>
      <c r="K276" s="20"/>
    </row>
    <row r="277" spans="2:11" ht="12" customHeight="1">
      <c r="B277" s="58"/>
      <c r="C277" s="97"/>
      <c r="D277" s="19"/>
      <c r="E277" s="20"/>
      <c r="F277" s="20"/>
      <c r="G277" s="20"/>
      <c r="H277" s="20"/>
      <c r="I277" s="20"/>
      <c r="J277" s="20"/>
      <c r="K277" s="20"/>
    </row>
    <row r="278" spans="2:11" ht="12" customHeight="1">
      <c r="C278" s="411" t="s">
        <v>411</v>
      </c>
      <c r="D278" s="377"/>
      <c r="E278" s="411"/>
      <c r="F278" s="414"/>
      <c r="G278" s="411" t="s">
        <v>413</v>
      </c>
      <c r="H278" s="411"/>
      <c r="I278" s="411"/>
      <c r="J278" s="411"/>
      <c r="K278" s="20"/>
    </row>
    <row r="279" spans="2:11" ht="12" customHeight="1">
      <c r="C279" s="413" t="s">
        <v>412</v>
      </c>
      <c r="D279" s="413"/>
      <c r="E279" s="20" t="s">
        <v>523</v>
      </c>
      <c r="G279" s="389"/>
      <c r="H279" s="389"/>
      <c r="I279" s="389"/>
      <c r="J279" s="389"/>
      <c r="K279" s="20"/>
    </row>
    <row r="280" spans="2:11" ht="12" customHeight="1">
      <c r="B280" s="136"/>
      <c r="D280" s="20"/>
      <c r="E280" s="20"/>
      <c r="F280" s="20"/>
      <c r="G280" s="20"/>
      <c r="H280" s="20"/>
      <c r="I280" s="20"/>
      <c r="J280" s="20"/>
      <c r="K280" s="20"/>
    </row>
    <row r="281" spans="2:11">
      <c r="C281" s="20"/>
      <c r="D281" s="20"/>
      <c r="E281" s="20"/>
      <c r="F281" s="20"/>
      <c r="G281" s="20"/>
      <c r="H281" s="20"/>
      <c r="I281" s="20"/>
      <c r="J281" s="20"/>
      <c r="K281" s="20"/>
    </row>
    <row r="282" spans="2:11">
      <c r="C282" s="20"/>
      <c r="D282" s="20"/>
      <c r="E282" s="20"/>
      <c r="F282" s="20"/>
      <c r="G282" s="20"/>
      <c r="H282" s="20"/>
      <c r="I282" s="20"/>
      <c r="J282" s="20"/>
      <c r="K282" s="20"/>
    </row>
    <row r="283" spans="2:11">
      <c r="C283" s="20"/>
      <c r="D283" s="20"/>
      <c r="E283" s="20"/>
      <c r="F283" s="20"/>
      <c r="G283" s="20"/>
      <c r="H283" s="20"/>
      <c r="I283" s="20"/>
      <c r="J283" s="20"/>
      <c r="K283" s="20"/>
    </row>
    <row r="284" spans="2:11">
      <c r="C284" s="20"/>
      <c r="D284" s="20"/>
      <c r="E284" s="20"/>
      <c r="F284" s="20"/>
      <c r="G284" s="20"/>
      <c r="H284" s="20"/>
      <c r="I284" s="20"/>
      <c r="J284" s="20"/>
      <c r="K284" s="20"/>
    </row>
    <row r="285" spans="2:11">
      <c r="C285" s="20"/>
      <c r="D285" s="20"/>
      <c r="E285" s="20"/>
      <c r="F285" s="20"/>
      <c r="G285" s="20"/>
      <c r="H285" s="20"/>
      <c r="I285" s="20"/>
      <c r="J285" s="20"/>
      <c r="K285" s="20"/>
    </row>
    <row r="286" spans="2:11">
      <c r="C286" s="20"/>
      <c r="D286" s="20"/>
      <c r="E286" s="20"/>
      <c r="F286" s="20"/>
      <c r="G286" s="20"/>
      <c r="H286" s="20"/>
      <c r="I286" s="20"/>
      <c r="J286" s="20"/>
      <c r="K286" s="20"/>
    </row>
    <row r="287" spans="2:11">
      <c r="C287" s="20"/>
      <c r="D287" s="20"/>
      <c r="E287" s="20"/>
      <c r="F287" s="20"/>
      <c r="G287" s="20"/>
      <c r="H287" s="20"/>
      <c r="I287" s="20"/>
      <c r="J287" s="20"/>
      <c r="K287" s="20"/>
    </row>
    <row r="288" spans="2:11">
      <c r="C288" s="20"/>
      <c r="D288" s="20"/>
      <c r="E288" s="20"/>
      <c r="F288" s="20"/>
      <c r="G288" s="20"/>
      <c r="H288" s="20"/>
      <c r="I288" s="20"/>
      <c r="J288" s="20"/>
      <c r="K288" s="20"/>
    </row>
    <row r="289" spans="3:11">
      <c r="C289" s="20"/>
      <c r="D289" s="20"/>
      <c r="E289" s="20"/>
      <c r="F289" s="20"/>
      <c r="G289" s="20"/>
      <c r="H289" s="20"/>
      <c r="I289" s="20"/>
      <c r="J289" s="20"/>
      <c r="K289" s="20"/>
    </row>
    <row r="290" spans="3:11">
      <c r="C290" s="20"/>
      <c r="D290" s="20"/>
      <c r="E290" s="20"/>
      <c r="F290" s="20"/>
      <c r="G290" s="20"/>
      <c r="H290" s="20"/>
      <c r="I290" s="20"/>
      <c r="J290" s="20"/>
      <c r="K290" s="20"/>
    </row>
    <row r="291" spans="3:11">
      <c r="C291" s="20"/>
      <c r="D291" s="20"/>
      <c r="E291" s="20"/>
      <c r="F291" s="20"/>
      <c r="G291" s="20"/>
      <c r="H291" s="20"/>
      <c r="I291" s="20"/>
      <c r="J291" s="20"/>
      <c r="K291" s="20"/>
    </row>
    <row r="292" spans="3:11">
      <c r="C292" s="20"/>
      <c r="D292" s="20"/>
      <c r="E292" s="20"/>
      <c r="F292" s="20"/>
      <c r="G292" s="20"/>
      <c r="H292" s="20"/>
      <c r="I292" s="20"/>
      <c r="J292" s="20"/>
      <c r="K292" s="20"/>
    </row>
    <row r="293" spans="3:11">
      <c r="C293" s="20"/>
      <c r="D293" s="20"/>
      <c r="E293" s="20"/>
      <c r="F293" s="20"/>
      <c r="G293" s="20"/>
      <c r="H293" s="20"/>
      <c r="I293" s="20"/>
      <c r="J293" s="20"/>
      <c r="K293" s="20"/>
    </row>
    <row r="294" spans="3:11">
      <c r="C294" s="20"/>
      <c r="D294" s="20"/>
      <c r="E294" s="20"/>
      <c r="F294" s="20"/>
      <c r="G294" s="20"/>
      <c r="H294" s="20"/>
      <c r="I294" s="20"/>
      <c r="J294" s="20"/>
      <c r="K294" s="20"/>
    </row>
    <row r="295" spans="3:11">
      <c r="C295" s="20"/>
      <c r="D295" s="20"/>
      <c r="E295" s="20"/>
      <c r="F295" s="20"/>
      <c r="G295" s="20"/>
      <c r="H295" s="20"/>
      <c r="I295" s="20"/>
      <c r="J295" s="20"/>
      <c r="K295" s="20"/>
    </row>
    <row r="296" spans="3:11">
      <c r="C296" s="20"/>
      <c r="D296" s="20"/>
      <c r="E296" s="20"/>
      <c r="F296" s="20"/>
      <c r="G296" s="20"/>
      <c r="H296" s="20"/>
      <c r="I296" s="20"/>
      <c r="J296" s="20"/>
      <c r="K296" s="20"/>
    </row>
    <row r="297" spans="3:11">
      <c r="C297" s="20"/>
      <c r="D297" s="20"/>
      <c r="E297" s="20"/>
      <c r="F297" s="20"/>
      <c r="G297" s="20"/>
      <c r="H297" s="20"/>
      <c r="I297" s="20"/>
      <c r="J297" s="20"/>
      <c r="K297" s="20"/>
    </row>
    <row r="298" spans="3:11">
      <c r="C298" s="20"/>
      <c r="D298" s="20"/>
      <c r="E298" s="20"/>
      <c r="F298" s="20"/>
      <c r="G298" s="20"/>
      <c r="H298" s="20"/>
      <c r="I298" s="20"/>
      <c r="J298" s="20"/>
      <c r="K298" s="20"/>
    </row>
    <row r="299" spans="3:11">
      <c r="C299" s="20"/>
      <c r="D299" s="20"/>
      <c r="E299" s="20"/>
      <c r="F299" s="20"/>
      <c r="G299" s="20"/>
      <c r="H299" s="20"/>
      <c r="I299" s="20"/>
      <c r="J299" s="20"/>
      <c r="K299" s="20"/>
    </row>
    <row r="300" spans="3:11">
      <c r="C300" s="20"/>
      <c r="D300" s="20"/>
      <c r="E300" s="20"/>
      <c r="F300" s="20"/>
      <c r="G300" s="20"/>
      <c r="H300" s="20"/>
      <c r="I300" s="20"/>
      <c r="J300" s="20"/>
      <c r="K300" s="20"/>
    </row>
    <row r="301" spans="3:11">
      <c r="C301" s="20"/>
      <c r="D301" s="20"/>
      <c r="E301" s="20"/>
      <c r="F301" s="20"/>
      <c r="G301" s="20"/>
      <c r="H301" s="20"/>
      <c r="I301" s="20"/>
      <c r="J301" s="20"/>
      <c r="K301" s="20"/>
    </row>
    <row r="302" spans="3:11">
      <c r="C302" s="20"/>
      <c r="D302" s="20"/>
      <c r="E302" s="20"/>
      <c r="F302" s="20"/>
      <c r="G302" s="20"/>
      <c r="H302" s="20"/>
      <c r="I302" s="20"/>
      <c r="J302" s="20"/>
      <c r="K302" s="20"/>
    </row>
    <row r="303" spans="3:11">
      <c r="C303" s="20"/>
      <c r="D303" s="20"/>
      <c r="E303" s="20"/>
      <c r="F303" s="20"/>
      <c r="G303" s="20"/>
      <c r="H303" s="20"/>
      <c r="I303" s="20"/>
      <c r="J303" s="20"/>
      <c r="K303" s="20"/>
    </row>
    <row r="304" spans="3:11">
      <c r="C304" s="20"/>
      <c r="D304" s="20"/>
      <c r="E304" s="20"/>
      <c r="F304" s="20"/>
      <c r="G304" s="20"/>
      <c r="H304" s="20"/>
      <c r="I304" s="20"/>
      <c r="J304" s="20"/>
      <c r="K304" s="20"/>
    </row>
    <row r="305" spans="3:11">
      <c r="C305" s="20"/>
      <c r="D305" s="20"/>
      <c r="E305" s="20"/>
      <c r="F305" s="20"/>
      <c r="G305" s="20"/>
      <c r="H305" s="20"/>
      <c r="I305" s="20"/>
      <c r="J305" s="20"/>
      <c r="K305" s="20"/>
    </row>
    <row r="306" spans="3:11">
      <c r="C306" s="20"/>
      <c r="D306" s="20"/>
      <c r="E306" s="20"/>
      <c r="F306" s="20"/>
      <c r="G306" s="20"/>
      <c r="H306" s="20"/>
      <c r="I306" s="20"/>
      <c r="J306" s="20"/>
      <c r="K306" s="20"/>
    </row>
    <row r="307" spans="3:11">
      <c r="C307" s="20"/>
      <c r="D307" s="20"/>
      <c r="E307" s="20"/>
      <c r="F307" s="20"/>
      <c r="G307" s="20"/>
      <c r="H307" s="20"/>
      <c r="I307" s="20"/>
      <c r="J307" s="20"/>
      <c r="K307" s="20"/>
    </row>
    <row r="308" spans="3:11">
      <c r="C308" s="20"/>
      <c r="D308" s="20"/>
      <c r="E308" s="20"/>
      <c r="F308" s="20"/>
      <c r="G308" s="20"/>
      <c r="H308" s="20"/>
      <c r="I308" s="20"/>
      <c r="J308" s="20"/>
      <c r="K308" s="20"/>
    </row>
    <row r="309" spans="3:11">
      <c r="C309" s="20"/>
      <c r="D309" s="20"/>
      <c r="E309" s="20"/>
      <c r="F309" s="20"/>
      <c r="G309" s="20"/>
      <c r="H309" s="20"/>
      <c r="I309" s="20"/>
      <c r="J309" s="20"/>
      <c r="K309" s="20"/>
    </row>
    <row r="310" spans="3:11">
      <c r="C310" s="20"/>
      <c r="D310" s="20"/>
      <c r="E310" s="20"/>
      <c r="F310" s="20"/>
      <c r="G310" s="20"/>
      <c r="H310" s="20"/>
      <c r="I310" s="20"/>
      <c r="J310" s="20"/>
      <c r="K310" s="20"/>
    </row>
    <row r="311" spans="3:11">
      <c r="C311" s="20"/>
      <c r="D311" s="20"/>
      <c r="E311" s="20"/>
      <c r="F311" s="20"/>
      <c r="G311" s="20"/>
      <c r="H311" s="20"/>
      <c r="I311" s="20"/>
      <c r="J311" s="20"/>
      <c r="K311" s="20"/>
    </row>
    <row r="312" spans="3:11">
      <c r="C312" s="20"/>
      <c r="D312" s="20"/>
      <c r="E312" s="20"/>
      <c r="F312" s="20"/>
      <c r="G312" s="20"/>
      <c r="H312" s="20"/>
      <c r="I312" s="20"/>
      <c r="J312" s="20"/>
      <c r="K312" s="20"/>
    </row>
    <row r="313" spans="3:11">
      <c r="C313" s="20"/>
      <c r="D313" s="20"/>
      <c r="E313" s="20"/>
      <c r="F313" s="20"/>
      <c r="G313" s="20"/>
      <c r="H313" s="20"/>
      <c r="I313" s="20"/>
      <c r="J313" s="20"/>
      <c r="K313" s="20"/>
    </row>
    <row r="314" spans="3:11">
      <c r="C314" s="20"/>
      <c r="D314" s="20"/>
      <c r="E314" s="20"/>
      <c r="F314" s="20"/>
      <c r="G314" s="20"/>
      <c r="H314" s="20"/>
      <c r="I314" s="20"/>
      <c r="J314" s="20"/>
      <c r="K314" s="20"/>
    </row>
    <row r="315" spans="3:11">
      <c r="C315" s="20"/>
      <c r="D315" s="20"/>
      <c r="E315" s="20"/>
      <c r="F315" s="20"/>
      <c r="G315" s="20"/>
      <c r="H315" s="20"/>
      <c r="I315" s="20"/>
      <c r="J315" s="20"/>
      <c r="K315" s="20"/>
    </row>
    <row r="316" spans="3:11">
      <c r="C316" s="20"/>
      <c r="D316" s="20"/>
      <c r="E316" s="20"/>
      <c r="F316" s="20"/>
      <c r="G316" s="20"/>
      <c r="H316" s="20"/>
      <c r="I316" s="20"/>
      <c r="J316" s="20"/>
      <c r="K316" s="20"/>
    </row>
    <row r="317" spans="3:11">
      <c r="C317" s="20"/>
      <c r="D317" s="20"/>
      <c r="E317" s="20"/>
      <c r="F317" s="20"/>
      <c r="G317" s="20"/>
      <c r="H317" s="20"/>
      <c r="I317" s="20"/>
      <c r="J317" s="20"/>
      <c r="K317" s="20"/>
    </row>
    <row r="318" spans="3:11">
      <c r="C318" s="20"/>
      <c r="D318" s="20"/>
      <c r="E318" s="20"/>
      <c r="F318" s="20"/>
      <c r="G318" s="20"/>
      <c r="H318" s="20"/>
      <c r="I318" s="20"/>
      <c r="J318" s="20"/>
      <c r="K318" s="20"/>
    </row>
    <row r="319" spans="3:11">
      <c r="C319" s="20"/>
      <c r="D319" s="20"/>
      <c r="E319" s="20"/>
      <c r="F319" s="20"/>
      <c r="G319" s="20"/>
      <c r="H319" s="20"/>
      <c r="I319" s="20"/>
      <c r="J319" s="20"/>
      <c r="K319" s="20"/>
    </row>
    <row r="320" spans="3:11">
      <c r="C320" s="20"/>
      <c r="D320" s="20"/>
      <c r="E320" s="20"/>
      <c r="F320" s="20"/>
      <c r="G320" s="20"/>
      <c r="H320" s="20"/>
      <c r="I320" s="20"/>
      <c r="J320" s="20"/>
      <c r="K320" s="20"/>
    </row>
    <row r="321" spans="3:11">
      <c r="C321" s="20"/>
      <c r="D321" s="20"/>
      <c r="E321" s="20"/>
      <c r="F321" s="20"/>
      <c r="G321" s="20"/>
      <c r="H321" s="20"/>
      <c r="I321" s="20"/>
      <c r="J321" s="20"/>
      <c r="K321" s="20"/>
    </row>
    <row r="322" spans="3:11">
      <c r="C322" s="20"/>
      <c r="D322" s="20"/>
      <c r="E322" s="20"/>
      <c r="F322" s="20"/>
      <c r="G322" s="20"/>
      <c r="H322" s="20"/>
      <c r="I322" s="20"/>
      <c r="J322" s="20"/>
      <c r="K322" s="20"/>
    </row>
    <row r="323" spans="3:11">
      <c r="C323" s="20"/>
      <c r="D323" s="20"/>
      <c r="E323" s="20"/>
      <c r="F323" s="20"/>
      <c r="G323" s="20"/>
      <c r="H323" s="20"/>
      <c r="I323" s="20"/>
      <c r="J323" s="20"/>
      <c r="K323" s="20"/>
    </row>
    <row r="324" spans="3:11">
      <c r="C324" s="20"/>
      <c r="D324" s="20"/>
      <c r="E324" s="20"/>
      <c r="F324" s="20"/>
      <c r="G324" s="20"/>
      <c r="H324" s="20"/>
      <c r="I324" s="20"/>
      <c r="J324" s="20"/>
      <c r="K324" s="20"/>
    </row>
    <row r="325" spans="3:11">
      <c r="C325" s="20"/>
      <c r="D325" s="20"/>
      <c r="E325" s="20"/>
      <c r="F325" s="20"/>
      <c r="G325" s="20"/>
      <c r="H325" s="20"/>
      <c r="I325" s="20"/>
      <c r="J325" s="20"/>
      <c r="K325" s="20"/>
    </row>
    <row r="326" spans="3:11">
      <c r="C326" s="20"/>
      <c r="D326" s="20"/>
      <c r="E326" s="20"/>
      <c r="F326" s="20"/>
      <c r="G326" s="20"/>
      <c r="H326" s="20"/>
      <c r="I326" s="20"/>
      <c r="J326" s="20"/>
      <c r="K326" s="20"/>
    </row>
    <row r="327" spans="3:11">
      <c r="C327" s="20"/>
      <c r="D327" s="20"/>
      <c r="E327" s="20"/>
      <c r="F327" s="20"/>
      <c r="G327" s="20"/>
      <c r="H327" s="20"/>
      <c r="I327" s="20"/>
      <c r="J327" s="20"/>
      <c r="K327" s="20"/>
    </row>
    <row r="328" spans="3:11">
      <c r="C328" s="20"/>
      <c r="D328" s="20"/>
      <c r="E328" s="20"/>
      <c r="F328" s="20"/>
      <c r="G328" s="20"/>
      <c r="H328" s="20"/>
      <c r="I328" s="20"/>
      <c r="J328" s="20"/>
      <c r="K328" s="20"/>
    </row>
    <row r="329" spans="3:11">
      <c r="C329" s="20"/>
      <c r="D329" s="20"/>
      <c r="E329" s="20"/>
      <c r="F329" s="20"/>
      <c r="G329" s="20"/>
      <c r="H329" s="20"/>
      <c r="I329" s="20"/>
      <c r="J329" s="20"/>
      <c r="K329" s="20"/>
    </row>
    <row r="330" spans="3:11">
      <c r="C330" s="20"/>
      <c r="D330" s="20"/>
      <c r="E330" s="20"/>
      <c r="F330" s="20"/>
      <c r="G330" s="20"/>
      <c r="H330" s="20"/>
      <c r="I330" s="20"/>
      <c r="J330" s="20"/>
      <c r="K330" s="20"/>
    </row>
    <row r="331" spans="3:11">
      <c r="C331" s="20"/>
      <c r="D331" s="20"/>
      <c r="E331" s="20"/>
      <c r="F331" s="20"/>
      <c r="G331" s="20"/>
      <c r="H331" s="20"/>
      <c r="I331" s="20"/>
      <c r="J331" s="20"/>
      <c r="K331" s="20"/>
    </row>
    <row r="332" spans="3:11">
      <c r="C332" s="20"/>
      <c r="D332" s="20"/>
      <c r="E332" s="20"/>
      <c r="F332" s="20"/>
      <c r="G332" s="20"/>
      <c r="H332" s="20"/>
      <c r="I332" s="20"/>
      <c r="J332" s="20"/>
      <c r="K332" s="20"/>
    </row>
    <row r="333" spans="3:11">
      <c r="C333" s="20"/>
      <c r="D333" s="20"/>
      <c r="E333" s="20"/>
      <c r="F333" s="20"/>
      <c r="G333" s="20"/>
      <c r="H333" s="20"/>
      <c r="I333" s="20"/>
      <c r="J333" s="20"/>
      <c r="K333" s="20"/>
    </row>
    <row r="334" spans="3:11">
      <c r="C334" s="20"/>
      <c r="D334" s="20"/>
      <c r="E334" s="20"/>
      <c r="F334" s="20"/>
      <c r="G334" s="20"/>
      <c r="H334" s="20"/>
      <c r="I334" s="20"/>
      <c r="J334" s="20"/>
      <c r="K334" s="20"/>
    </row>
    <row r="335" spans="3:11">
      <c r="C335" s="20"/>
      <c r="D335" s="20"/>
      <c r="E335" s="20"/>
      <c r="F335" s="20"/>
      <c r="G335" s="20"/>
      <c r="H335" s="20"/>
      <c r="I335" s="20"/>
      <c r="J335" s="20"/>
      <c r="K335" s="20"/>
    </row>
    <row r="336" spans="3:11">
      <c r="C336" s="20"/>
      <c r="D336" s="20"/>
      <c r="E336" s="20"/>
      <c r="F336" s="20"/>
      <c r="G336" s="20"/>
      <c r="H336" s="20"/>
      <c r="I336" s="20"/>
      <c r="J336" s="20"/>
      <c r="K336" s="20"/>
    </row>
    <row r="337" spans="3:11">
      <c r="C337" s="20"/>
      <c r="D337" s="20"/>
      <c r="E337" s="20"/>
      <c r="F337" s="20"/>
      <c r="G337" s="20"/>
      <c r="H337" s="20"/>
      <c r="I337" s="20"/>
      <c r="J337" s="20"/>
      <c r="K337" s="20"/>
    </row>
    <row r="338" spans="3:11">
      <c r="C338" s="20"/>
      <c r="D338" s="20"/>
      <c r="E338" s="20"/>
      <c r="F338" s="20"/>
      <c r="G338" s="20"/>
      <c r="H338" s="20"/>
      <c r="I338" s="20"/>
      <c r="J338" s="20"/>
      <c r="K338" s="20"/>
    </row>
    <row r="339" spans="3:11">
      <c r="C339" s="20"/>
      <c r="D339" s="20"/>
      <c r="E339" s="20"/>
      <c r="F339" s="20"/>
      <c r="G339" s="20"/>
      <c r="H339" s="20"/>
      <c r="I339" s="20"/>
      <c r="J339" s="20"/>
      <c r="K339" s="20"/>
    </row>
    <row r="340" spans="3:11">
      <c r="C340" s="20"/>
      <c r="D340" s="20"/>
      <c r="E340" s="20"/>
      <c r="F340" s="20"/>
      <c r="G340" s="20"/>
      <c r="H340" s="20"/>
      <c r="I340" s="20"/>
      <c r="J340" s="20"/>
      <c r="K340" s="20"/>
    </row>
    <row r="341" spans="3:11">
      <c r="C341" s="20"/>
      <c r="D341" s="20"/>
      <c r="E341" s="20"/>
      <c r="F341" s="20"/>
      <c r="G341" s="20"/>
      <c r="H341" s="20"/>
      <c r="I341" s="20"/>
      <c r="J341" s="20"/>
      <c r="K341" s="20"/>
    </row>
    <row r="342" spans="3:11">
      <c r="C342" s="20"/>
      <c r="D342" s="20"/>
      <c r="E342" s="20"/>
      <c r="F342" s="20"/>
      <c r="G342" s="20"/>
      <c r="H342" s="20"/>
      <c r="I342" s="20"/>
      <c r="J342" s="20"/>
      <c r="K342" s="20"/>
    </row>
    <row r="343" spans="3:11">
      <c r="C343" s="20"/>
      <c r="D343" s="20"/>
      <c r="E343" s="20"/>
      <c r="F343" s="20"/>
      <c r="G343" s="20"/>
      <c r="H343" s="20"/>
      <c r="I343" s="20"/>
      <c r="J343" s="20"/>
      <c r="K343" s="20"/>
    </row>
    <row r="344" spans="3:11">
      <c r="C344" s="20"/>
      <c r="D344" s="20"/>
      <c r="E344" s="20"/>
      <c r="F344" s="20"/>
      <c r="G344" s="20"/>
      <c r="H344" s="20"/>
      <c r="I344" s="20"/>
      <c r="J344" s="20"/>
      <c r="K344" s="20"/>
    </row>
    <row r="345" spans="3:11">
      <c r="C345" s="20"/>
      <c r="D345" s="20"/>
      <c r="E345" s="20"/>
      <c r="F345" s="20"/>
      <c r="G345" s="20"/>
      <c r="H345" s="20"/>
      <c r="I345" s="20"/>
      <c r="J345" s="20"/>
      <c r="K345" s="20"/>
    </row>
    <row r="346" spans="3:11">
      <c r="C346" s="20"/>
      <c r="D346" s="20"/>
      <c r="E346" s="20"/>
      <c r="F346" s="20"/>
      <c r="G346" s="20"/>
      <c r="H346" s="20"/>
      <c r="I346" s="20"/>
      <c r="J346" s="20"/>
      <c r="K346" s="20"/>
    </row>
    <row r="347" spans="3:11">
      <c r="C347" s="20"/>
      <c r="D347" s="20"/>
      <c r="E347" s="20"/>
      <c r="F347" s="20"/>
      <c r="G347" s="20"/>
      <c r="H347" s="20"/>
      <c r="I347" s="20"/>
      <c r="J347" s="20"/>
      <c r="K347" s="20"/>
    </row>
    <row r="348" spans="3:11">
      <c r="C348" s="20"/>
      <c r="D348" s="20"/>
      <c r="E348" s="20"/>
      <c r="F348" s="20"/>
      <c r="G348" s="20"/>
      <c r="H348" s="20"/>
      <c r="I348" s="20"/>
      <c r="J348" s="20"/>
      <c r="K348" s="20"/>
    </row>
    <row r="349" spans="3:11">
      <c r="C349" s="20"/>
      <c r="D349" s="20"/>
      <c r="E349" s="20"/>
      <c r="F349" s="20"/>
      <c r="G349" s="20"/>
      <c r="H349" s="20"/>
      <c r="I349" s="20"/>
      <c r="J349" s="20"/>
      <c r="K349" s="20"/>
    </row>
    <row r="350" spans="3:11">
      <c r="C350" s="20"/>
      <c r="D350" s="20"/>
      <c r="E350" s="20"/>
      <c r="F350" s="20"/>
      <c r="G350" s="20"/>
      <c r="H350" s="20"/>
      <c r="I350" s="20"/>
      <c r="J350" s="20"/>
      <c r="K350" s="20"/>
    </row>
    <row r="351" spans="3:11">
      <c r="C351" s="20"/>
      <c r="D351" s="20"/>
      <c r="E351" s="20"/>
      <c r="F351" s="20"/>
      <c r="G351" s="20"/>
      <c r="H351" s="20"/>
      <c r="I351" s="20"/>
      <c r="J351" s="20"/>
      <c r="K351" s="20"/>
    </row>
    <row r="352" spans="3:11">
      <c r="C352" s="20"/>
      <c r="D352" s="20"/>
      <c r="E352" s="20"/>
      <c r="F352" s="20"/>
      <c r="G352" s="20"/>
      <c r="H352" s="20"/>
      <c r="I352" s="20"/>
      <c r="J352" s="20"/>
      <c r="K352" s="20"/>
    </row>
    <row r="353" spans="3:11">
      <c r="C353" s="20"/>
      <c r="D353" s="20"/>
      <c r="E353" s="20"/>
      <c r="F353" s="20"/>
      <c r="G353" s="20"/>
      <c r="H353" s="20"/>
      <c r="I353" s="20"/>
      <c r="J353" s="20"/>
      <c r="K353" s="20"/>
    </row>
    <row r="354" spans="3:11">
      <c r="C354" s="20"/>
      <c r="D354" s="20"/>
      <c r="E354" s="20"/>
      <c r="F354" s="20"/>
      <c r="G354" s="20"/>
      <c r="H354" s="20"/>
      <c r="I354" s="20"/>
      <c r="J354" s="20"/>
      <c r="K354" s="20"/>
    </row>
    <row r="355" spans="3:11">
      <c r="C355" s="20"/>
      <c r="D355" s="20"/>
      <c r="E355" s="20"/>
      <c r="F355" s="20"/>
      <c r="G355" s="20"/>
      <c r="H355" s="20"/>
      <c r="I355" s="20"/>
      <c r="J355" s="20"/>
      <c r="K355" s="20"/>
    </row>
    <row r="356" spans="3:11">
      <c r="C356" s="20"/>
      <c r="D356" s="20"/>
      <c r="E356" s="20"/>
      <c r="F356" s="20"/>
      <c r="G356" s="20"/>
      <c r="H356" s="20"/>
      <c r="I356" s="20"/>
      <c r="J356" s="20"/>
      <c r="K356" s="20"/>
    </row>
    <row r="357" spans="3:11">
      <c r="C357" s="20"/>
      <c r="D357" s="20"/>
      <c r="E357" s="20"/>
      <c r="F357" s="20"/>
      <c r="G357" s="20"/>
      <c r="H357" s="20"/>
      <c r="I357" s="20"/>
      <c r="J357" s="20"/>
      <c r="K357" s="20"/>
    </row>
    <row r="358" spans="3:11">
      <c r="C358" s="20"/>
      <c r="D358" s="20"/>
      <c r="E358" s="20"/>
      <c r="F358" s="20"/>
      <c r="G358" s="20"/>
      <c r="H358" s="20"/>
      <c r="I358" s="20"/>
      <c r="J358" s="20"/>
      <c r="K358" s="20"/>
    </row>
    <row r="359" spans="3:11">
      <c r="C359" s="20"/>
      <c r="D359" s="20"/>
      <c r="E359" s="20"/>
      <c r="F359" s="20"/>
      <c r="G359" s="20"/>
      <c r="H359" s="20"/>
      <c r="I359" s="20"/>
      <c r="J359" s="20"/>
      <c r="K359" s="20"/>
    </row>
    <row r="360" spans="3:11">
      <c r="C360" s="20"/>
      <c r="D360" s="20"/>
      <c r="E360" s="20"/>
      <c r="F360" s="20"/>
      <c r="G360" s="20"/>
      <c r="H360" s="20"/>
      <c r="I360" s="20"/>
      <c r="J360" s="20"/>
      <c r="K360" s="20"/>
    </row>
    <row r="361" spans="3:11">
      <c r="C361" s="20"/>
      <c r="D361" s="20"/>
      <c r="E361" s="20"/>
      <c r="F361" s="20"/>
      <c r="G361" s="20"/>
      <c r="H361" s="20"/>
      <c r="I361" s="20"/>
      <c r="J361" s="20"/>
      <c r="K361" s="20"/>
    </row>
    <row r="362" spans="3:11">
      <c r="C362" s="20"/>
      <c r="D362" s="20"/>
      <c r="E362" s="20"/>
      <c r="F362" s="20"/>
      <c r="G362" s="20"/>
      <c r="H362" s="20"/>
      <c r="I362" s="20"/>
      <c r="J362" s="20"/>
      <c r="K362" s="20"/>
    </row>
    <row r="363" spans="3:11">
      <c r="C363" s="20"/>
      <c r="D363" s="20"/>
      <c r="E363" s="20"/>
      <c r="F363" s="20"/>
      <c r="G363" s="20"/>
      <c r="H363" s="20"/>
      <c r="I363" s="20"/>
      <c r="J363" s="20"/>
      <c r="K363" s="20"/>
    </row>
    <row r="364" spans="3:11">
      <c r="C364" s="20"/>
      <c r="D364" s="20"/>
      <c r="E364" s="20"/>
      <c r="F364" s="20"/>
      <c r="G364" s="20"/>
      <c r="H364" s="20"/>
      <c r="I364" s="20"/>
      <c r="J364" s="20"/>
      <c r="K364" s="20"/>
    </row>
    <row r="365" spans="3:11">
      <c r="C365" s="20"/>
      <c r="D365" s="20"/>
      <c r="E365" s="20"/>
      <c r="F365" s="20"/>
      <c r="G365" s="20"/>
      <c r="H365" s="20"/>
      <c r="I365" s="20"/>
      <c r="J365" s="20"/>
      <c r="K365" s="20"/>
    </row>
    <row r="366" spans="3:11">
      <c r="C366" s="20"/>
      <c r="D366" s="20"/>
      <c r="E366" s="20"/>
      <c r="F366" s="20"/>
      <c r="G366" s="20"/>
      <c r="H366" s="20"/>
      <c r="I366" s="20"/>
      <c r="J366" s="20"/>
      <c r="K366" s="20"/>
    </row>
    <row r="367" spans="3:11">
      <c r="C367" s="20"/>
      <c r="D367" s="20"/>
      <c r="E367" s="20"/>
      <c r="F367" s="20"/>
      <c r="G367" s="20"/>
      <c r="H367" s="20"/>
      <c r="I367" s="20"/>
      <c r="J367" s="20"/>
      <c r="K367" s="20"/>
    </row>
    <row r="368" spans="3:11">
      <c r="C368" s="20"/>
      <c r="D368" s="20"/>
      <c r="E368" s="20"/>
      <c r="F368" s="20"/>
      <c r="G368" s="20"/>
      <c r="H368" s="20"/>
      <c r="I368" s="20"/>
      <c r="J368" s="20"/>
      <c r="K368" s="20"/>
    </row>
    <row r="369" spans="3:11">
      <c r="C369" s="20"/>
      <c r="D369" s="20"/>
      <c r="E369" s="20"/>
      <c r="F369" s="20"/>
      <c r="G369" s="20"/>
      <c r="H369" s="20"/>
      <c r="I369" s="20"/>
      <c r="J369" s="20"/>
      <c r="K369" s="20"/>
    </row>
    <row r="370" spans="3:11">
      <c r="C370" s="20"/>
      <c r="D370" s="20"/>
      <c r="E370" s="20"/>
      <c r="F370" s="20"/>
      <c r="G370" s="20"/>
      <c r="H370" s="20"/>
      <c r="I370" s="20"/>
      <c r="J370" s="20"/>
      <c r="K370" s="20"/>
    </row>
    <row r="371" spans="3:11">
      <c r="C371" s="20"/>
      <c r="D371" s="20"/>
      <c r="E371" s="20"/>
      <c r="F371" s="20"/>
      <c r="G371" s="20"/>
      <c r="H371" s="20"/>
      <c r="I371" s="20"/>
      <c r="J371" s="20"/>
      <c r="K371" s="20"/>
    </row>
    <row r="372" spans="3:11">
      <c r="C372" s="20"/>
      <c r="D372" s="20"/>
      <c r="E372" s="20"/>
      <c r="F372" s="20"/>
      <c r="G372" s="20"/>
      <c r="H372" s="20"/>
      <c r="I372" s="20"/>
      <c r="J372" s="20"/>
      <c r="K372" s="20"/>
    </row>
    <row r="373" spans="3:11">
      <c r="C373" s="20"/>
      <c r="D373" s="20"/>
      <c r="E373" s="20"/>
      <c r="F373" s="20"/>
      <c r="G373" s="20"/>
      <c r="H373" s="20"/>
      <c r="I373" s="20"/>
      <c r="J373" s="20"/>
      <c r="K373" s="20"/>
    </row>
    <row r="374" spans="3:11">
      <c r="C374" s="20"/>
      <c r="D374" s="20"/>
      <c r="E374" s="20"/>
      <c r="F374" s="20"/>
      <c r="G374" s="20"/>
      <c r="H374" s="20"/>
      <c r="I374" s="20"/>
      <c r="J374" s="20"/>
      <c r="K374" s="20"/>
    </row>
    <row r="375" spans="3:11">
      <c r="C375" s="20"/>
      <c r="D375" s="20"/>
      <c r="E375" s="20"/>
      <c r="F375" s="20"/>
      <c r="G375" s="20"/>
      <c r="H375" s="20"/>
      <c r="I375" s="20"/>
      <c r="J375" s="20"/>
      <c r="K375" s="20"/>
    </row>
    <row r="376" spans="3:11">
      <c r="C376" s="20"/>
      <c r="D376" s="20"/>
      <c r="E376" s="20"/>
      <c r="F376" s="20"/>
      <c r="G376" s="20"/>
      <c r="H376" s="20"/>
      <c r="I376" s="20"/>
      <c r="J376" s="20"/>
      <c r="K376" s="20"/>
    </row>
    <row r="377" spans="3:11">
      <c r="C377" s="20"/>
      <c r="D377" s="20"/>
      <c r="E377" s="20"/>
      <c r="F377" s="20"/>
      <c r="G377" s="20"/>
      <c r="H377" s="20"/>
      <c r="I377" s="20"/>
      <c r="J377" s="20"/>
      <c r="K377" s="20"/>
    </row>
    <row r="378" spans="3:11">
      <c r="C378" s="20"/>
      <c r="D378" s="20"/>
      <c r="E378" s="20"/>
      <c r="F378" s="20"/>
      <c r="G378" s="20"/>
      <c r="H378" s="20"/>
      <c r="I378" s="20"/>
      <c r="J378" s="20"/>
      <c r="K378" s="20"/>
    </row>
    <row r="379" spans="3:11">
      <c r="C379" s="20"/>
      <c r="D379" s="20"/>
      <c r="E379" s="20"/>
      <c r="F379" s="20"/>
      <c r="G379" s="20"/>
      <c r="H379" s="20"/>
      <c r="I379" s="20"/>
      <c r="J379" s="20"/>
      <c r="K379" s="20"/>
    </row>
    <row r="380" spans="3:11">
      <c r="C380" s="20"/>
      <c r="D380" s="20"/>
      <c r="E380" s="20"/>
      <c r="F380" s="20"/>
      <c r="G380" s="20"/>
      <c r="H380" s="20"/>
      <c r="I380" s="20"/>
      <c r="J380" s="20"/>
      <c r="K380" s="20"/>
    </row>
    <row r="381" spans="3:11">
      <c r="C381" s="20"/>
      <c r="D381" s="20"/>
      <c r="E381" s="20"/>
      <c r="F381" s="20"/>
      <c r="G381" s="20"/>
      <c r="H381" s="20"/>
      <c r="I381" s="20"/>
      <c r="J381" s="20"/>
      <c r="K381" s="20"/>
    </row>
    <row r="382" spans="3:11">
      <c r="C382" s="20"/>
      <c r="D382" s="20"/>
      <c r="E382" s="20"/>
      <c r="F382" s="20"/>
      <c r="G382" s="20"/>
      <c r="H382" s="20"/>
      <c r="I382" s="20"/>
      <c r="J382" s="20"/>
      <c r="K382" s="20"/>
    </row>
    <row r="383" spans="3:11">
      <c r="C383" s="20"/>
      <c r="D383" s="20"/>
      <c r="E383" s="20"/>
      <c r="F383" s="20"/>
      <c r="G383" s="20"/>
      <c r="H383" s="20"/>
      <c r="I383" s="20"/>
      <c r="J383" s="20"/>
      <c r="K383" s="20"/>
    </row>
    <row r="384" spans="3:11">
      <c r="C384" s="20"/>
      <c r="D384" s="20"/>
      <c r="E384" s="20"/>
      <c r="F384" s="20"/>
      <c r="G384" s="20"/>
      <c r="H384" s="20"/>
      <c r="I384" s="20"/>
      <c r="J384" s="20"/>
      <c r="K384" s="20"/>
    </row>
    <row r="385" spans="3:11">
      <c r="C385" s="20"/>
      <c r="D385" s="20"/>
      <c r="E385" s="20"/>
      <c r="F385" s="20"/>
      <c r="G385" s="20"/>
      <c r="H385" s="20"/>
      <c r="I385" s="20"/>
      <c r="J385" s="20"/>
      <c r="K385" s="20"/>
    </row>
    <row r="386" spans="3:11">
      <c r="C386" s="20"/>
      <c r="D386" s="20"/>
      <c r="E386" s="20"/>
      <c r="F386" s="20"/>
      <c r="G386" s="20"/>
      <c r="H386" s="20"/>
      <c r="I386" s="20"/>
      <c r="J386" s="20"/>
      <c r="K386" s="20"/>
    </row>
    <row r="387" spans="3:11">
      <c r="C387" s="20"/>
      <c r="D387" s="20"/>
      <c r="E387" s="20"/>
      <c r="F387" s="20"/>
      <c r="G387" s="20"/>
      <c r="H387" s="20"/>
      <c r="I387" s="20"/>
      <c r="J387" s="20"/>
      <c r="K387" s="20"/>
    </row>
    <row r="388" spans="3:11">
      <c r="C388" s="20"/>
      <c r="D388" s="20"/>
      <c r="E388" s="20"/>
      <c r="F388" s="20"/>
      <c r="G388" s="20"/>
      <c r="H388" s="20"/>
      <c r="I388" s="20"/>
      <c r="J388" s="20"/>
      <c r="K388" s="20"/>
    </row>
    <row r="389" spans="3:11">
      <c r="C389" s="20"/>
      <c r="D389" s="20"/>
      <c r="E389" s="20"/>
      <c r="F389" s="20"/>
      <c r="G389" s="20"/>
      <c r="H389" s="20"/>
      <c r="I389" s="20"/>
      <c r="J389" s="20"/>
      <c r="K389" s="20"/>
    </row>
    <row r="390" spans="3:11">
      <c r="C390" s="20"/>
      <c r="D390" s="20"/>
      <c r="E390" s="20"/>
      <c r="F390" s="20"/>
      <c r="G390" s="20"/>
      <c r="H390" s="20"/>
      <c r="I390" s="20"/>
      <c r="J390" s="20"/>
      <c r="K390" s="20"/>
    </row>
    <row r="391" spans="3:11">
      <c r="C391" s="20"/>
      <c r="D391" s="20"/>
      <c r="E391" s="20"/>
      <c r="F391" s="20"/>
      <c r="G391" s="20"/>
      <c r="H391" s="20"/>
      <c r="I391" s="20"/>
      <c r="J391" s="20"/>
      <c r="K391" s="20"/>
    </row>
    <row r="392" spans="3:11">
      <c r="C392" s="20"/>
      <c r="D392" s="20"/>
      <c r="E392" s="20"/>
      <c r="F392" s="20"/>
      <c r="G392" s="20"/>
      <c r="H392" s="20"/>
      <c r="I392" s="20"/>
      <c r="J392" s="20"/>
      <c r="K392" s="20"/>
    </row>
    <row r="393" spans="3:11">
      <c r="C393" s="20"/>
      <c r="D393" s="20"/>
      <c r="E393" s="20"/>
      <c r="F393" s="20"/>
      <c r="G393" s="20"/>
      <c r="H393" s="20"/>
      <c r="I393" s="20"/>
      <c r="J393" s="20"/>
      <c r="K393" s="20"/>
    </row>
    <row r="394" spans="3:11">
      <c r="C394" s="20"/>
      <c r="D394" s="20"/>
      <c r="E394" s="20"/>
      <c r="F394" s="20"/>
      <c r="G394" s="20"/>
      <c r="H394" s="20"/>
      <c r="I394" s="20"/>
      <c r="J394" s="20"/>
      <c r="K394" s="20"/>
    </row>
    <row r="395" spans="3:11">
      <c r="C395" s="20"/>
      <c r="D395" s="20"/>
      <c r="E395" s="20"/>
      <c r="F395" s="20"/>
      <c r="G395" s="20"/>
      <c r="H395" s="20"/>
      <c r="I395" s="20"/>
      <c r="J395" s="20"/>
      <c r="K395" s="20"/>
    </row>
    <row r="396" spans="3:11">
      <c r="C396" s="20"/>
      <c r="D396" s="20"/>
      <c r="E396" s="20"/>
      <c r="F396" s="20"/>
      <c r="G396" s="20"/>
      <c r="H396" s="20"/>
      <c r="I396" s="20"/>
      <c r="J396" s="20"/>
      <c r="K396" s="20"/>
    </row>
    <row r="397" spans="3:11">
      <c r="C397" s="20"/>
      <c r="D397" s="20"/>
      <c r="E397" s="20"/>
      <c r="F397" s="20"/>
      <c r="G397" s="20"/>
      <c r="H397" s="20"/>
      <c r="I397" s="20"/>
      <c r="J397" s="20"/>
      <c r="K397" s="20"/>
    </row>
    <row r="398" spans="3:11">
      <c r="C398" s="20"/>
      <c r="D398" s="20"/>
      <c r="E398" s="20"/>
      <c r="F398" s="20"/>
      <c r="G398" s="20"/>
      <c r="H398" s="20"/>
      <c r="I398" s="20"/>
      <c r="J398" s="20"/>
      <c r="K398" s="20"/>
    </row>
    <row r="399" spans="3:11">
      <c r="C399" s="20"/>
      <c r="D399" s="20"/>
      <c r="E399" s="20"/>
      <c r="F399" s="20"/>
      <c r="G399" s="20"/>
      <c r="H399" s="20"/>
      <c r="I399" s="20"/>
      <c r="J399" s="20"/>
      <c r="K399" s="20"/>
    </row>
    <row r="400" spans="3:11">
      <c r="C400" s="20"/>
      <c r="D400" s="20"/>
      <c r="E400" s="20"/>
      <c r="F400" s="20"/>
      <c r="G400" s="20"/>
      <c r="H400" s="20"/>
      <c r="I400" s="20"/>
      <c r="J400" s="20"/>
      <c r="K400" s="20"/>
    </row>
    <row r="401" spans="3:11">
      <c r="C401" s="20"/>
      <c r="D401" s="20"/>
      <c r="E401" s="20"/>
      <c r="F401" s="20"/>
      <c r="G401" s="20"/>
      <c r="H401" s="20"/>
      <c r="I401" s="20"/>
      <c r="J401" s="20"/>
      <c r="K401" s="20"/>
    </row>
    <row r="402" spans="3:11">
      <c r="C402" s="20"/>
      <c r="D402" s="20"/>
      <c r="E402" s="20"/>
      <c r="F402" s="20"/>
      <c r="G402" s="20"/>
      <c r="H402" s="20"/>
      <c r="I402" s="20"/>
      <c r="J402" s="20"/>
      <c r="K402" s="20"/>
    </row>
    <row r="403" spans="3:11">
      <c r="C403" s="20"/>
      <c r="D403" s="20"/>
      <c r="E403" s="20"/>
      <c r="F403" s="20"/>
      <c r="G403" s="20"/>
      <c r="H403" s="20"/>
      <c r="I403" s="20"/>
      <c r="J403" s="20"/>
      <c r="K403" s="20"/>
    </row>
    <row r="404" spans="3:11">
      <c r="C404" s="20"/>
      <c r="D404" s="20"/>
      <c r="E404" s="20"/>
      <c r="F404" s="20"/>
      <c r="G404" s="20"/>
      <c r="H404" s="20"/>
      <c r="I404" s="20"/>
      <c r="J404" s="20"/>
      <c r="K404" s="20"/>
    </row>
    <row r="405" spans="3:11">
      <c r="C405" s="20"/>
      <c r="D405" s="20"/>
      <c r="E405" s="20"/>
      <c r="F405" s="20"/>
      <c r="G405" s="20"/>
      <c r="H405" s="20"/>
      <c r="I405" s="20"/>
      <c r="J405" s="20"/>
      <c r="K405" s="20"/>
    </row>
    <row r="406" spans="3:11">
      <c r="C406" s="20"/>
      <c r="D406" s="20"/>
      <c r="E406" s="20"/>
      <c r="F406" s="20"/>
      <c r="G406" s="20"/>
      <c r="H406" s="20"/>
      <c r="I406" s="20"/>
      <c r="J406" s="20"/>
      <c r="K406" s="20"/>
    </row>
    <row r="407" spans="3:11">
      <c r="C407" s="20"/>
      <c r="D407" s="20"/>
      <c r="E407" s="20"/>
      <c r="F407" s="20"/>
      <c r="G407" s="20"/>
      <c r="H407" s="20"/>
      <c r="I407" s="20"/>
      <c r="J407" s="20"/>
      <c r="K407" s="20"/>
    </row>
    <row r="408" spans="3:11">
      <c r="C408" s="20"/>
      <c r="D408" s="20"/>
      <c r="E408" s="20"/>
      <c r="F408" s="20"/>
      <c r="G408" s="20"/>
      <c r="H408" s="20"/>
      <c r="I408" s="20"/>
      <c r="J408" s="20"/>
      <c r="K408" s="20"/>
    </row>
    <row r="409" spans="3:11">
      <c r="C409" s="20"/>
      <c r="D409" s="20"/>
      <c r="E409" s="20"/>
      <c r="F409" s="20"/>
      <c r="G409" s="20"/>
      <c r="H409" s="20"/>
      <c r="I409" s="20"/>
      <c r="J409" s="20"/>
      <c r="K409" s="20"/>
    </row>
    <row r="410" spans="3:11">
      <c r="C410" s="20"/>
      <c r="D410" s="20"/>
      <c r="E410" s="20"/>
      <c r="F410" s="20"/>
      <c r="G410" s="20"/>
      <c r="H410" s="20"/>
      <c r="I410" s="20"/>
      <c r="J410" s="20"/>
      <c r="K410" s="20"/>
    </row>
    <row r="411" spans="3:11">
      <c r="C411" s="20"/>
      <c r="D411" s="20"/>
      <c r="E411" s="20"/>
      <c r="F411" s="20"/>
      <c r="G411" s="20"/>
      <c r="H411" s="20"/>
      <c r="I411" s="20"/>
      <c r="J411" s="20"/>
      <c r="K411" s="20"/>
    </row>
    <row r="412" spans="3:11">
      <c r="C412" s="20"/>
      <c r="D412" s="20"/>
      <c r="E412" s="20"/>
      <c r="F412" s="20"/>
      <c r="G412" s="20"/>
      <c r="H412" s="20"/>
      <c r="I412" s="20"/>
      <c r="J412" s="20"/>
      <c r="K412" s="20"/>
    </row>
    <row r="413" spans="3:11">
      <c r="C413" s="20"/>
      <c r="D413" s="20"/>
      <c r="E413" s="20"/>
      <c r="F413" s="20"/>
      <c r="G413" s="20"/>
      <c r="H413" s="20"/>
      <c r="I413" s="20"/>
      <c r="J413" s="20"/>
      <c r="K413" s="20"/>
    </row>
    <row r="414" spans="3:11">
      <c r="C414" s="20"/>
      <c r="D414" s="20"/>
      <c r="E414" s="20"/>
      <c r="F414" s="20"/>
      <c r="G414" s="20"/>
      <c r="H414" s="20"/>
      <c r="I414" s="20"/>
      <c r="J414" s="20"/>
      <c r="K414" s="20"/>
    </row>
    <row r="415" spans="3:11">
      <c r="C415" s="20"/>
      <c r="D415" s="20"/>
      <c r="E415" s="20"/>
      <c r="F415" s="20"/>
      <c r="G415" s="20"/>
      <c r="H415" s="20"/>
      <c r="I415" s="20"/>
      <c r="J415" s="20"/>
      <c r="K415" s="20"/>
    </row>
    <row r="416" spans="3:11">
      <c r="C416" s="20"/>
      <c r="D416" s="20"/>
      <c r="E416" s="20"/>
      <c r="F416" s="20"/>
      <c r="G416" s="20"/>
      <c r="H416" s="20"/>
      <c r="I416" s="20"/>
      <c r="J416" s="20"/>
      <c r="K416" s="20"/>
    </row>
    <row r="417" spans="3:11">
      <c r="C417" s="20"/>
      <c r="D417" s="20"/>
      <c r="E417" s="20"/>
      <c r="F417" s="20"/>
      <c r="G417" s="20"/>
      <c r="H417" s="20"/>
      <c r="I417" s="20"/>
      <c r="J417" s="20"/>
      <c r="K417" s="20"/>
    </row>
    <row r="418" spans="3:11">
      <c r="C418" s="20"/>
      <c r="D418" s="20"/>
      <c r="E418" s="20"/>
      <c r="F418" s="20"/>
      <c r="G418" s="20"/>
      <c r="H418" s="20"/>
      <c r="I418" s="20"/>
      <c r="J418" s="20"/>
      <c r="K418" s="20"/>
    </row>
    <row r="419" spans="3:11">
      <c r="C419" s="20"/>
      <c r="D419" s="20"/>
      <c r="E419" s="20"/>
      <c r="F419" s="20"/>
      <c r="G419" s="20"/>
      <c r="H419" s="20"/>
      <c r="I419" s="20"/>
      <c r="J419" s="20"/>
      <c r="K419" s="20"/>
    </row>
    <row r="420" spans="3:11">
      <c r="C420" s="20"/>
      <c r="D420" s="20"/>
      <c r="E420" s="20"/>
      <c r="F420" s="20"/>
      <c r="G420" s="20"/>
      <c r="H420" s="20"/>
      <c r="I420" s="20"/>
      <c r="J420" s="20"/>
      <c r="K420" s="20"/>
    </row>
    <row r="421" spans="3:11">
      <c r="C421" s="20"/>
      <c r="D421" s="20"/>
      <c r="E421" s="20"/>
      <c r="F421" s="20"/>
      <c r="G421" s="20"/>
      <c r="H421" s="20"/>
      <c r="I421" s="20"/>
      <c r="J421" s="20"/>
      <c r="K421" s="20"/>
    </row>
    <row r="422" spans="3:11">
      <c r="C422" s="20"/>
      <c r="D422" s="20"/>
      <c r="E422" s="20"/>
      <c r="F422" s="20"/>
      <c r="G422" s="20"/>
      <c r="H422" s="20"/>
      <c r="I422" s="20"/>
      <c r="J422" s="20"/>
      <c r="K422" s="20"/>
    </row>
    <row r="423" spans="3:11">
      <c r="C423" s="20"/>
      <c r="D423" s="20"/>
      <c r="E423" s="20"/>
      <c r="F423" s="20"/>
      <c r="G423" s="20"/>
      <c r="H423" s="20"/>
      <c r="I423" s="20"/>
      <c r="J423" s="20"/>
      <c r="K423" s="20"/>
    </row>
    <row r="424" spans="3:11">
      <c r="C424" s="20"/>
      <c r="D424" s="20"/>
      <c r="E424" s="20"/>
      <c r="F424" s="20"/>
      <c r="G424" s="20"/>
      <c r="H424" s="20"/>
      <c r="I424" s="20"/>
      <c r="J424" s="20"/>
      <c r="K424" s="20"/>
    </row>
    <row r="425" spans="3:11">
      <c r="C425" s="20"/>
      <c r="D425" s="20"/>
      <c r="E425" s="20"/>
      <c r="F425" s="20"/>
      <c r="G425" s="20"/>
      <c r="H425" s="20"/>
      <c r="I425" s="20"/>
      <c r="J425" s="20"/>
      <c r="K425" s="20"/>
    </row>
    <row r="426" spans="3:11">
      <c r="C426" s="20"/>
      <c r="D426" s="20"/>
      <c r="E426" s="20"/>
      <c r="F426" s="20"/>
      <c r="G426" s="20"/>
      <c r="H426" s="20"/>
      <c r="I426" s="20"/>
      <c r="J426" s="20"/>
      <c r="K426" s="20"/>
    </row>
    <row r="427" spans="3:11">
      <c r="C427" s="20"/>
      <c r="D427" s="20"/>
      <c r="E427" s="20"/>
      <c r="F427" s="20"/>
      <c r="G427" s="20"/>
      <c r="H427" s="20"/>
      <c r="I427" s="20"/>
      <c r="J427" s="20"/>
      <c r="K427" s="20"/>
    </row>
    <row r="428" spans="3:11">
      <c r="C428" s="20"/>
      <c r="D428" s="20"/>
      <c r="E428" s="20"/>
      <c r="F428" s="20"/>
      <c r="G428" s="20"/>
      <c r="H428" s="20"/>
      <c r="I428" s="20"/>
      <c r="J428" s="20"/>
      <c r="K428" s="20"/>
    </row>
    <row r="429" spans="3:11">
      <c r="C429" s="20"/>
      <c r="D429" s="20"/>
      <c r="E429" s="20"/>
      <c r="F429" s="20"/>
      <c r="G429" s="20"/>
      <c r="H429" s="20"/>
      <c r="I429" s="20"/>
      <c r="J429" s="20"/>
      <c r="K429" s="20"/>
    </row>
    <row r="430" spans="3:11">
      <c r="C430" s="20"/>
      <c r="D430" s="20"/>
      <c r="E430" s="20"/>
      <c r="F430" s="20"/>
      <c r="G430" s="20"/>
      <c r="H430" s="20"/>
      <c r="I430" s="20"/>
      <c r="J430" s="20"/>
      <c r="K430" s="20"/>
    </row>
    <row r="431" spans="3:11">
      <c r="C431" s="20"/>
      <c r="D431" s="20"/>
      <c r="E431" s="20"/>
      <c r="F431" s="20"/>
      <c r="G431" s="20"/>
      <c r="H431" s="20"/>
      <c r="I431" s="20"/>
      <c r="J431" s="20"/>
      <c r="K431" s="20"/>
    </row>
    <row r="432" spans="3:11">
      <c r="C432" s="20"/>
      <c r="D432" s="20"/>
      <c r="E432" s="20"/>
      <c r="F432" s="20"/>
      <c r="G432" s="20"/>
      <c r="H432" s="20"/>
      <c r="I432" s="20"/>
      <c r="J432" s="20"/>
      <c r="K432" s="20"/>
    </row>
    <row r="433" spans="3:11">
      <c r="C433" s="20"/>
      <c r="D433" s="20"/>
      <c r="E433" s="20"/>
      <c r="F433" s="20"/>
      <c r="G433" s="20"/>
      <c r="H433" s="20"/>
      <c r="I433" s="20"/>
      <c r="J433" s="20"/>
      <c r="K433" s="20"/>
    </row>
    <row r="434" spans="3:11">
      <c r="C434" s="20"/>
      <c r="D434" s="20"/>
      <c r="E434" s="20"/>
      <c r="F434" s="20"/>
      <c r="G434" s="20"/>
      <c r="H434" s="20"/>
      <c r="I434" s="20"/>
      <c r="J434" s="20"/>
      <c r="K434" s="20"/>
    </row>
    <row r="435" spans="3:11">
      <c r="C435" s="20"/>
      <c r="D435" s="20"/>
      <c r="E435" s="20"/>
      <c r="F435" s="20"/>
      <c r="G435" s="20"/>
      <c r="H435" s="20"/>
      <c r="I435" s="20"/>
      <c r="J435" s="20"/>
      <c r="K435" s="20"/>
    </row>
    <row r="436" spans="3:11">
      <c r="C436" s="20"/>
      <c r="D436" s="20"/>
      <c r="E436" s="20"/>
      <c r="F436" s="20"/>
      <c r="G436" s="20"/>
      <c r="H436" s="20"/>
      <c r="I436" s="20"/>
      <c r="J436" s="20"/>
      <c r="K436" s="20"/>
    </row>
    <row r="437" spans="3:11">
      <c r="C437" s="20"/>
      <c r="D437" s="20"/>
      <c r="E437" s="20"/>
      <c r="F437" s="20"/>
      <c r="G437" s="20"/>
      <c r="H437" s="20"/>
      <c r="I437" s="20"/>
      <c r="J437" s="20"/>
      <c r="K437" s="20"/>
    </row>
    <row r="438" spans="3:11">
      <c r="C438" s="20"/>
      <c r="D438" s="20"/>
      <c r="E438" s="20"/>
      <c r="F438" s="20"/>
      <c r="G438" s="20"/>
      <c r="H438" s="20"/>
      <c r="I438" s="20"/>
      <c r="J438" s="20"/>
      <c r="K438" s="20"/>
    </row>
    <row r="439" spans="3:11">
      <c r="C439" s="20"/>
      <c r="D439" s="20"/>
      <c r="E439" s="20"/>
      <c r="F439" s="20"/>
      <c r="G439" s="20"/>
      <c r="H439" s="20"/>
      <c r="I439" s="20"/>
      <c r="J439" s="20"/>
      <c r="K439" s="20"/>
    </row>
    <row r="440" spans="3:11">
      <c r="C440" s="20"/>
      <c r="D440" s="20"/>
      <c r="E440" s="20"/>
      <c r="F440" s="20"/>
      <c r="G440" s="20"/>
      <c r="H440" s="20"/>
      <c r="I440" s="20"/>
      <c r="J440" s="20"/>
      <c r="K440" s="20"/>
    </row>
    <row r="441" spans="3:11">
      <c r="C441" s="20"/>
      <c r="D441" s="20"/>
      <c r="E441" s="20"/>
      <c r="F441" s="20"/>
      <c r="G441" s="20"/>
      <c r="H441" s="20"/>
      <c r="I441" s="20"/>
      <c r="J441" s="20"/>
      <c r="K441" s="20"/>
    </row>
    <row r="442" spans="3:11">
      <c r="C442" s="20"/>
      <c r="D442" s="20"/>
      <c r="E442" s="20"/>
      <c r="F442" s="20"/>
      <c r="G442" s="20"/>
      <c r="H442" s="20"/>
      <c r="I442" s="20"/>
      <c r="J442" s="20"/>
      <c r="K442" s="20"/>
    </row>
    <row r="443" spans="3:11">
      <c r="C443" s="20"/>
      <c r="D443" s="20"/>
      <c r="E443" s="20"/>
      <c r="F443" s="20"/>
      <c r="G443" s="20"/>
      <c r="H443" s="20"/>
      <c r="I443" s="20"/>
      <c r="J443" s="20"/>
      <c r="K443" s="20"/>
    </row>
    <row r="444" spans="3:11">
      <c r="C444" s="20"/>
      <c r="D444" s="20"/>
      <c r="E444" s="20"/>
      <c r="F444" s="20"/>
      <c r="G444" s="20"/>
      <c r="H444" s="20"/>
      <c r="I444" s="20"/>
      <c r="J444" s="20"/>
      <c r="K444" s="20"/>
    </row>
    <row r="445" spans="3:11">
      <c r="C445" s="20"/>
      <c r="D445" s="20"/>
      <c r="E445" s="20"/>
      <c r="F445" s="20"/>
      <c r="G445" s="20"/>
      <c r="H445" s="20"/>
      <c r="I445" s="20"/>
      <c r="J445" s="20"/>
      <c r="K445" s="20"/>
    </row>
    <row r="446" spans="3:11">
      <c r="C446" s="20"/>
      <c r="D446" s="20"/>
      <c r="E446" s="20"/>
      <c r="F446" s="20"/>
      <c r="G446" s="20"/>
      <c r="H446" s="20"/>
      <c r="I446" s="20"/>
      <c r="J446" s="20"/>
      <c r="K446" s="20"/>
    </row>
    <row r="447" spans="3:11">
      <c r="C447" s="20"/>
      <c r="D447" s="20"/>
      <c r="E447" s="20"/>
      <c r="F447" s="20"/>
      <c r="G447" s="20"/>
      <c r="H447" s="20"/>
      <c r="I447" s="20"/>
      <c r="J447" s="20"/>
      <c r="K447" s="20"/>
    </row>
    <row r="448" spans="3:11">
      <c r="C448" s="20"/>
      <c r="D448" s="20"/>
      <c r="E448" s="20"/>
      <c r="F448" s="20"/>
      <c r="G448" s="20"/>
      <c r="H448" s="20"/>
      <c r="I448" s="20"/>
      <c r="J448" s="20"/>
      <c r="K448" s="20"/>
    </row>
    <row r="449" spans="3:11">
      <c r="C449" s="20"/>
      <c r="D449" s="20"/>
      <c r="E449" s="20"/>
      <c r="F449" s="20"/>
      <c r="G449" s="20"/>
      <c r="H449" s="20"/>
      <c r="I449" s="20"/>
      <c r="J449" s="20"/>
      <c r="K449" s="20"/>
    </row>
    <row r="450" spans="3:11">
      <c r="C450" s="20"/>
      <c r="D450" s="20"/>
      <c r="E450" s="20"/>
      <c r="F450" s="20"/>
      <c r="G450" s="20"/>
      <c r="H450" s="20"/>
      <c r="I450" s="20"/>
      <c r="J450" s="20"/>
      <c r="K450" s="20"/>
    </row>
    <row r="451" spans="3:11">
      <c r="C451" s="20"/>
      <c r="D451" s="20"/>
      <c r="E451" s="20"/>
      <c r="F451" s="20"/>
      <c r="G451" s="20"/>
      <c r="H451" s="20"/>
      <c r="I451" s="20"/>
      <c r="J451" s="20"/>
      <c r="K451" s="20"/>
    </row>
    <row r="452" spans="3:11">
      <c r="C452" s="20"/>
      <c r="D452" s="20"/>
      <c r="E452" s="20"/>
      <c r="F452" s="20"/>
      <c r="G452" s="20"/>
      <c r="H452" s="20"/>
      <c r="I452" s="20"/>
      <c r="J452" s="20"/>
      <c r="K452" s="20"/>
    </row>
    <row r="453" spans="3:11">
      <c r="C453" s="20"/>
      <c r="D453" s="20"/>
      <c r="E453" s="20"/>
      <c r="F453" s="20"/>
      <c r="G453" s="20"/>
      <c r="H453" s="20"/>
      <c r="I453" s="20"/>
      <c r="J453" s="20"/>
      <c r="K453" s="20"/>
    </row>
    <row r="454" spans="3:11">
      <c r="C454" s="20"/>
      <c r="D454" s="20"/>
      <c r="E454" s="20"/>
      <c r="F454" s="20"/>
      <c r="G454" s="20"/>
      <c r="H454" s="20"/>
      <c r="I454" s="20"/>
      <c r="J454" s="20"/>
      <c r="K454" s="20"/>
    </row>
    <row r="455" spans="3:11">
      <c r="C455" s="20"/>
      <c r="D455" s="20"/>
      <c r="E455" s="20"/>
      <c r="F455" s="20"/>
      <c r="G455" s="20"/>
      <c r="H455" s="20"/>
      <c r="I455" s="20"/>
      <c r="J455" s="20"/>
      <c r="K455" s="20"/>
    </row>
    <row r="456" spans="3:11">
      <c r="C456" s="20"/>
      <c r="D456" s="20"/>
      <c r="E456" s="20"/>
      <c r="F456" s="20"/>
      <c r="G456" s="20"/>
      <c r="H456" s="20"/>
      <c r="I456" s="20"/>
      <c r="J456" s="20"/>
      <c r="K456" s="20"/>
    </row>
    <row r="457" spans="3:11">
      <c r="C457" s="20"/>
      <c r="D457" s="20"/>
      <c r="E457" s="20"/>
      <c r="F457" s="20"/>
      <c r="G457" s="20"/>
      <c r="H457" s="20"/>
      <c r="I457" s="20"/>
      <c r="J457" s="20"/>
      <c r="K457" s="20"/>
    </row>
    <row r="458" spans="3:11">
      <c r="C458" s="20"/>
      <c r="D458" s="20"/>
      <c r="E458" s="20"/>
      <c r="F458" s="20"/>
      <c r="G458" s="20"/>
      <c r="H458" s="20"/>
      <c r="I458" s="20"/>
      <c r="J458" s="20"/>
      <c r="K458" s="20"/>
    </row>
    <row r="459" spans="3:11">
      <c r="C459" s="20"/>
      <c r="D459" s="20"/>
      <c r="E459" s="20"/>
      <c r="F459" s="20"/>
      <c r="G459" s="20"/>
      <c r="H459" s="20"/>
      <c r="I459" s="20"/>
      <c r="J459" s="20"/>
      <c r="K459" s="20"/>
    </row>
    <row r="460" spans="3:11">
      <c r="C460" s="20"/>
      <c r="D460" s="20"/>
      <c r="E460" s="20"/>
      <c r="F460" s="20"/>
      <c r="G460" s="20"/>
      <c r="H460" s="20"/>
      <c r="I460" s="20"/>
      <c r="J460" s="20"/>
      <c r="K460" s="20"/>
    </row>
    <row r="461" spans="3:11">
      <c r="C461" s="20"/>
      <c r="D461" s="20"/>
      <c r="E461" s="20"/>
      <c r="F461" s="20"/>
      <c r="G461" s="20"/>
      <c r="H461" s="20"/>
      <c r="I461" s="20"/>
      <c r="J461" s="20"/>
      <c r="K461" s="20"/>
    </row>
    <row r="462" spans="3:11">
      <c r="C462" s="20"/>
      <c r="D462" s="20"/>
      <c r="E462" s="20"/>
      <c r="F462" s="20"/>
      <c r="G462" s="20"/>
      <c r="H462" s="20"/>
      <c r="I462" s="20"/>
      <c r="J462" s="20"/>
      <c r="K462" s="20"/>
    </row>
    <row r="463" spans="3:11">
      <c r="C463" s="20"/>
      <c r="D463" s="20"/>
      <c r="E463" s="20"/>
      <c r="F463" s="20"/>
      <c r="G463" s="20"/>
      <c r="H463" s="20"/>
      <c r="I463" s="20"/>
      <c r="J463" s="20"/>
      <c r="K463" s="20"/>
    </row>
    <row r="464" spans="3:11">
      <c r="C464" s="20"/>
      <c r="D464" s="20"/>
      <c r="E464" s="20"/>
      <c r="F464" s="20"/>
      <c r="G464" s="20"/>
      <c r="H464" s="20"/>
      <c r="I464" s="20"/>
      <c r="J464" s="20"/>
      <c r="K464" s="20"/>
    </row>
    <row r="465" spans="3:11">
      <c r="C465" s="20"/>
      <c r="D465" s="20"/>
      <c r="E465" s="20"/>
      <c r="F465" s="20"/>
      <c r="G465" s="20"/>
      <c r="H465" s="20"/>
      <c r="I465" s="20"/>
      <c r="J465" s="20"/>
      <c r="K465" s="20"/>
    </row>
    <row r="466" spans="3:11">
      <c r="C466" s="20"/>
      <c r="D466" s="20"/>
      <c r="E466" s="20"/>
      <c r="F466" s="20"/>
      <c r="G466" s="20"/>
      <c r="H466" s="20"/>
      <c r="I466" s="20"/>
      <c r="J466" s="20"/>
      <c r="K466" s="20"/>
    </row>
    <row r="467" spans="3:11">
      <c r="C467" s="20"/>
      <c r="D467" s="20"/>
      <c r="E467" s="20"/>
      <c r="F467" s="20"/>
      <c r="G467" s="20"/>
      <c r="H467" s="20"/>
      <c r="I467" s="20"/>
      <c r="J467" s="20"/>
      <c r="K467" s="20"/>
    </row>
    <row r="468" spans="3:11">
      <c r="C468" s="20"/>
      <c r="D468" s="20"/>
      <c r="E468" s="20"/>
      <c r="F468" s="20"/>
      <c r="G468" s="20"/>
      <c r="H468" s="20"/>
      <c r="I468" s="20"/>
      <c r="J468" s="20"/>
      <c r="K468" s="20"/>
    </row>
    <row r="469" spans="3:11">
      <c r="C469" s="20"/>
      <c r="D469" s="20"/>
      <c r="E469" s="20"/>
      <c r="F469" s="20"/>
      <c r="G469" s="20"/>
      <c r="H469" s="20"/>
      <c r="I469" s="20"/>
      <c r="J469" s="20"/>
      <c r="K469" s="20"/>
    </row>
    <row r="470" spans="3:11">
      <c r="C470" s="20"/>
      <c r="D470" s="20"/>
      <c r="E470" s="20"/>
      <c r="F470" s="20"/>
      <c r="G470" s="20"/>
      <c r="H470" s="20"/>
      <c r="I470" s="20"/>
      <c r="J470" s="20"/>
      <c r="K470" s="20"/>
    </row>
    <row r="471" spans="3:11">
      <c r="C471" s="20"/>
      <c r="D471" s="20"/>
      <c r="E471" s="20"/>
      <c r="F471" s="20"/>
      <c r="G471" s="20"/>
      <c r="H471" s="20"/>
      <c r="I471" s="20"/>
      <c r="J471" s="20"/>
      <c r="K471" s="20"/>
    </row>
    <row r="472" spans="3:11">
      <c r="C472" s="20"/>
      <c r="D472" s="20"/>
      <c r="E472" s="20"/>
      <c r="F472" s="20"/>
      <c r="G472" s="20"/>
      <c r="H472" s="20"/>
      <c r="I472" s="20"/>
      <c r="J472" s="20"/>
      <c r="K472" s="20"/>
    </row>
    <row r="473" spans="3:11">
      <c r="C473" s="20"/>
      <c r="D473" s="20"/>
      <c r="E473" s="20"/>
      <c r="F473" s="20"/>
      <c r="G473" s="20"/>
      <c r="H473" s="20"/>
      <c r="I473" s="20"/>
      <c r="J473" s="20"/>
      <c r="K473" s="20"/>
    </row>
    <row r="474" spans="3:11">
      <c r="C474" s="20"/>
      <c r="D474" s="20"/>
      <c r="E474" s="20"/>
      <c r="F474" s="20"/>
      <c r="G474" s="20"/>
      <c r="H474" s="20"/>
      <c r="I474" s="20"/>
      <c r="J474" s="20"/>
      <c r="K474" s="20"/>
    </row>
    <row r="475" spans="3:11">
      <c r="C475" s="20"/>
      <c r="D475" s="20"/>
      <c r="E475" s="20"/>
      <c r="F475" s="20"/>
      <c r="G475" s="20"/>
      <c r="H475" s="20"/>
      <c r="I475" s="20"/>
      <c r="J475" s="20"/>
      <c r="K475" s="20"/>
    </row>
    <row r="476" spans="3:11">
      <c r="C476" s="20"/>
      <c r="D476" s="20"/>
      <c r="E476" s="20"/>
      <c r="F476" s="20"/>
      <c r="G476" s="20"/>
      <c r="H476" s="20"/>
      <c r="I476" s="20"/>
      <c r="J476" s="20"/>
      <c r="K476" s="20"/>
    </row>
    <row r="477" spans="3:11">
      <c r="C477" s="20"/>
      <c r="D477" s="20"/>
      <c r="E477" s="20"/>
      <c r="F477" s="20"/>
      <c r="G477" s="20"/>
      <c r="H477" s="20"/>
      <c r="I477" s="20"/>
      <c r="J477" s="20"/>
      <c r="K477" s="20"/>
    </row>
    <row r="478" spans="3:11">
      <c r="C478" s="20"/>
      <c r="D478" s="20"/>
      <c r="E478" s="20"/>
      <c r="F478" s="20"/>
      <c r="G478" s="20"/>
      <c r="H478" s="20"/>
      <c r="I478" s="20"/>
      <c r="J478" s="20"/>
      <c r="K478" s="20"/>
    </row>
    <row r="479" spans="3:11">
      <c r="C479" s="20"/>
      <c r="D479" s="20"/>
      <c r="E479" s="20"/>
      <c r="F479" s="20"/>
      <c r="G479" s="20"/>
      <c r="H479" s="20"/>
      <c r="I479" s="20"/>
      <c r="J479" s="20"/>
      <c r="K479" s="20"/>
    </row>
    <row r="480" spans="3:11">
      <c r="C480" s="20"/>
      <c r="D480" s="20"/>
      <c r="E480" s="20"/>
      <c r="F480" s="20"/>
      <c r="G480" s="20"/>
      <c r="H480" s="20"/>
      <c r="I480" s="20"/>
      <c r="J480" s="20"/>
      <c r="K480" s="20"/>
    </row>
    <row r="481" spans="3:11">
      <c r="C481" s="20"/>
      <c r="D481" s="20"/>
      <c r="E481" s="20"/>
      <c r="F481" s="20"/>
      <c r="G481" s="20"/>
      <c r="H481" s="20"/>
      <c r="I481" s="20"/>
      <c r="J481" s="20"/>
      <c r="K481" s="20"/>
    </row>
    <row r="482" spans="3:11">
      <c r="C482" s="20"/>
      <c r="D482" s="20"/>
      <c r="E482" s="20"/>
      <c r="F482" s="20"/>
      <c r="G482" s="20"/>
      <c r="H482" s="20"/>
      <c r="I482" s="20"/>
      <c r="J482" s="20"/>
      <c r="K482" s="20"/>
    </row>
    <row r="483" spans="3:11">
      <c r="C483" s="20"/>
      <c r="D483" s="20"/>
      <c r="E483" s="20"/>
      <c r="F483" s="20"/>
      <c r="G483" s="20"/>
      <c r="H483" s="20"/>
      <c r="I483" s="20"/>
      <c r="J483" s="20"/>
      <c r="K483" s="20"/>
    </row>
    <row r="484" spans="3:11">
      <c r="C484" s="20"/>
      <c r="D484" s="20"/>
      <c r="E484" s="20"/>
      <c r="F484" s="20"/>
      <c r="G484" s="20"/>
      <c r="H484" s="20"/>
      <c r="I484" s="20"/>
      <c r="J484" s="20"/>
      <c r="K484" s="20"/>
    </row>
    <row r="485" spans="3:11">
      <c r="C485" s="20"/>
      <c r="D485" s="20"/>
      <c r="E485" s="20"/>
      <c r="F485" s="20"/>
      <c r="G485" s="20"/>
      <c r="H485" s="20"/>
      <c r="I485" s="20"/>
      <c r="J485" s="20"/>
      <c r="K485" s="20"/>
    </row>
    <row r="486" spans="3:11">
      <c r="C486" s="20"/>
      <c r="D486" s="20"/>
      <c r="E486" s="20"/>
      <c r="F486" s="20"/>
      <c r="G486" s="20"/>
      <c r="H486" s="20"/>
      <c r="I486" s="20"/>
      <c r="J486" s="20"/>
      <c r="K486" s="20"/>
    </row>
    <row r="487" spans="3:11">
      <c r="C487" s="20"/>
      <c r="D487" s="20"/>
      <c r="E487" s="20"/>
      <c r="F487" s="20"/>
      <c r="G487" s="20"/>
      <c r="H487" s="20"/>
      <c r="I487" s="20"/>
      <c r="J487" s="20"/>
      <c r="K487" s="20"/>
    </row>
    <row r="488" spans="3:11">
      <c r="C488" s="20"/>
      <c r="D488" s="20"/>
      <c r="E488" s="20"/>
      <c r="F488" s="20"/>
      <c r="G488" s="20"/>
      <c r="H488" s="20"/>
      <c r="I488" s="20"/>
      <c r="J488" s="20"/>
      <c r="K488" s="20"/>
    </row>
    <row r="489" spans="3:11">
      <c r="C489" s="20"/>
      <c r="D489" s="20"/>
      <c r="E489" s="20"/>
      <c r="F489" s="20"/>
      <c r="G489" s="20"/>
      <c r="H489" s="20"/>
      <c r="I489" s="20"/>
      <c r="J489" s="20"/>
      <c r="K489" s="20"/>
    </row>
    <row r="490" spans="3:11">
      <c r="C490" s="20"/>
      <c r="D490" s="20"/>
      <c r="E490" s="20"/>
      <c r="F490" s="20"/>
      <c r="G490" s="20"/>
      <c r="H490" s="20"/>
      <c r="I490" s="20"/>
      <c r="J490" s="20"/>
      <c r="K490" s="20"/>
    </row>
    <row r="491" spans="3:11">
      <c r="C491" s="20"/>
      <c r="D491" s="20"/>
      <c r="E491" s="20"/>
      <c r="F491" s="20"/>
      <c r="G491" s="20"/>
      <c r="H491" s="20"/>
      <c r="I491" s="20"/>
      <c r="J491" s="20"/>
      <c r="K491" s="20"/>
    </row>
    <row r="492" spans="3:11">
      <c r="C492" s="20"/>
      <c r="D492" s="20"/>
      <c r="E492" s="20"/>
      <c r="F492" s="20"/>
      <c r="G492" s="20"/>
      <c r="H492" s="20"/>
      <c r="I492" s="20"/>
      <c r="J492" s="20"/>
      <c r="K492" s="20"/>
    </row>
    <row r="493" spans="3:11">
      <c r="C493" s="20"/>
      <c r="D493" s="20"/>
      <c r="E493" s="20"/>
      <c r="F493" s="20"/>
      <c r="G493" s="20"/>
      <c r="H493" s="20"/>
      <c r="I493" s="20"/>
      <c r="J493" s="20"/>
      <c r="K493" s="20"/>
    </row>
    <row r="494" spans="3:11">
      <c r="C494" s="20"/>
      <c r="D494" s="20"/>
      <c r="E494" s="20"/>
      <c r="F494" s="20"/>
      <c r="G494" s="20"/>
      <c r="H494" s="20"/>
      <c r="I494" s="20"/>
      <c r="J494" s="20"/>
      <c r="K494" s="20"/>
    </row>
    <row r="495" spans="3:11">
      <c r="C495" s="20"/>
      <c r="D495" s="20"/>
      <c r="E495" s="20"/>
      <c r="F495" s="20"/>
      <c r="G495" s="20"/>
      <c r="H495" s="20"/>
      <c r="I495" s="20"/>
      <c r="J495" s="20"/>
      <c r="K495" s="20"/>
    </row>
    <row r="496" spans="3:11">
      <c r="C496" s="20"/>
      <c r="D496" s="20"/>
      <c r="E496" s="20"/>
      <c r="F496" s="20"/>
      <c r="G496" s="20"/>
      <c r="H496" s="20"/>
      <c r="I496" s="20"/>
      <c r="J496" s="20"/>
      <c r="K496" s="20"/>
    </row>
    <row r="497" spans="3:11">
      <c r="C497" s="20"/>
      <c r="D497" s="20"/>
      <c r="E497" s="20"/>
      <c r="F497" s="20"/>
      <c r="G497" s="20"/>
      <c r="H497" s="20"/>
      <c r="I497" s="20"/>
      <c r="J497" s="20"/>
      <c r="K497" s="20"/>
    </row>
    <row r="498" spans="3:11">
      <c r="C498" s="20"/>
      <c r="D498" s="20"/>
      <c r="E498" s="20"/>
      <c r="F498" s="20"/>
      <c r="G498" s="20"/>
      <c r="H498" s="20"/>
      <c r="I498" s="20"/>
      <c r="J498" s="20"/>
      <c r="K498" s="20"/>
    </row>
    <row r="499" spans="3:11">
      <c r="C499" s="20"/>
      <c r="D499" s="20"/>
      <c r="E499" s="20"/>
      <c r="F499" s="20"/>
      <c r="G499" s="20"/>
      <c r="H499" s="20"/>
      <c r="I499" s="20"/>
      <c r="J499" s="20"/>
      <c r="K499" s="20"/>
    </row>
    <row r="500" spans="3:11">
      <c r="C500" s="20"/>
      <c r="D500" s="20"/>
      <c r="E500" s="20"/>
      <c r="F500" s="20"/>
      <c r="G500" s="20"/>
      <c r="H500" s="20"/>
      <c r="I500" s="20"/>
      <c r="J500" s="20"/>
      <c r="K500" s="20"/>
    </row>
    <row r="501" spans="3:11">
      <c r="C501" s="20"/>
      <c r="D501" s="20"/>
      <c r="E501" s="20"/>
      <c r="F501" s="20"/>
      <c r="G501" s="20"/>
      <c r="H501" s="20"/>
      <c r="I501" s="20"/>
      <c r="J501" s="20"/>
      <c r="K501" s="20"/>
    </row>
    <row r="502" spans="3:11">
      <c r="C502" s="20"/>
      <c r="D502" s="20"/>
      <c r="E502" s="20"/>
      <c r="F502" s="20"/>
      <c r="G502" s="20"/>
      <c r="H502" s="20"/>
      <c r="I502" s="20"/>
      <c r="J502" s="20"/>
      <c r="K502" s="20"/>
    </row>
    <row r="503" spans="3:11">
      <c r="C503" s="20"/>
      <c r="D503" s="20"/>
      <c r="E503" s="20"/>
      <c r="F503" s="20"/>
      <c r="G503" s="20"/>
      <c r="H503" s="20"/>
      <c r="I503" s="20"/>
      <c r="J503" s="20"/>
      <c r="K503" s="20"/>
    </row>
    <row r="504" spans="3:11">
      <c r="C504" s="20"/>
      <c r="D504" s="20"/>
      <c r="E504" s="20"/>
      <c r="F504" s="20"/>
      <c r="G504" s="20"/>
      <c r="H504" s="20"/>
      <c r="I504" s="20"/>
      <c r="J504" s="20"/>
      <c r="K504" s="20"/>
    </row>
    <row r="505" spans="3:11">
      <c r="C505" s="20"/>
      <c r="D505" s="20"/>
      <c r="E505" s="20"/>
      <c r="F505" s="20"/>
      <c r="G505" s="20"/>
      <c r="H505" s="20"/>
      <c r="I505" s="20"/>
      <c r="J505" s="20"/>
      <c r="K505" s="20"/>
    </row>
    <row r="506" spans="3:11">
      <c r="C506" s="20"/>
      <c r="D506" s="20"/>
      <c r="E506" s="20"/>
      <c r="F506" s="20"/>
      <c r="G506" s="20"/>
      <c r="H506" s="20"/>
      <c r="I506" s="20"/>
      <c r="J506" s="20"/>
      <c r="K506" s="20"/>
    </row>
    <row r="507" spans="3:11">
      <c r="C507" s="20"/>
      <c r="D507" s="20"/>
      <c r="E507" s="20"/>
      <c r="F507" s="20"/>
      <c r="G507" s="20"/>
      <c r="H507" s="20"/>
      <c r="I507" s="20"/>
      <c r="J507" s="20"/>
      <c r="K507" s="20"/>
    </row>
    <row r="508" spans="3:11">
      <c r="C508" s="20"/>
      <c r="D508" s="20"/>
      <c r="E508" s="20"/>
      <c r="F508" s="20"/>
      <c r="G508" s="20"/>
      <c r="H508" s="20"/>
      <c r="I508" s="20"/>
      <c r="J508" s="20"/>
      <c r="K508" s="20"/>
    </row>
    <row r="509" spans="3:11">
      <c r="C509" s="20"/>
      <c r="D509" s="20"/>
      <c r="E509" s="20"/>
      <c r="F509" s="20"/>
      <c r="G509" s="20"/>
      <c r="H509" s="20"/>
      <c r="I509" s="20"/>
      <c r="J509" s="20"/>
      <c r="K509" s="20"/>
    </row>
    <row r="510" spans="3:11">
      <c r="C510" s="20"/>
      <c r="D510" s="20"/>
      <c r="E510" s="20"/>
      <c r="F510" s="20"/>
      <c r="G510" s="20"/>
      <c r="H510" s="20"/>
      <c r="I510" s="20"/>
      <c r="J510" s="20"/>
      <c r="K510" s="20"/>
    </row>
    <row r="511" spans="3:11">
      <c r="C511" s="20"/>
      <c r="D511" s="20"/>
      <c r="E511" s="20"/>
      <c r="F511" s="20"/>
      <c r="G511" s="20"/>
      <c r="H511" s="20"/>
      <c r="I511" s="20"/>
      <c r="J511" s="20"/>
      <c r="K511" s="20"/>
    </row>
    <row r="512" spans="3:11">
      <c r="C512" s="20"/>
      <c r="D512" s="20"/>
      <c r="E512" s="20"/>
      <c r="F512" s="20"/>
      <c r="G512" s="20"/>
      <c r="H512" s="20"/>
      <c r="I512" s="20"/>
      <c r="J512" s="20"/>
      <c r="K512" s="20"/>
    </row>
    <row r="513" spans="3:11">
      <c r="C513" s="20"/>
      <c r="D513" s="20"/>
      <c r="E513" s="20"/>
      <c r="F513" s="20"/>
      <c r="G513" s="20"/>
      <c r="H513" s="20"/>
      <c r="I513" s="20"/>
      <c r="J513" s="20"/>
      <c r="K513" s="20"/>
    </row>
    <row r="514" spans="3:11">
      <c r="C514" s="20"/>
      <c r="D514" s="20"/>
      <c r="E514" s="20"/>
      <c r="F514" s="20"/>
      <c r="G514" s="20"/>
      <c r="H514" s="20"/>
      <c r="I514" s="20"/>
      <c r="J514" s="20"/>
      <c r="K514" s="20"/>
    </row>
    <row r="515" spans="3:11">
      <c r="C515" s="20"/>
      <c r="D515" s="20"/>
      <c r="E515" s="20"/>
      <c r="F515" s="20"/>
      <c r="G515" s="20"/>
      <c r="H515" s="20"/>
      <c r="I515" s="20"/>
      <c r="J515" s="20"/>
      <c r="K515" s="20"/>
    </row>
    <row r="516" spans="3:11">
      <c r="C516" s="20"/>
      <c r="D516" s="20"/>
      <c r="E516" s="20"/>
      <c r="F516" s="20"/>
      <c r="G516" s="20"/>
      <c r="H516" s="20"/>
      <c r="I516" s="20"/>
      <c r="J516" s="20"/>
      <c r="K516" s="20"/>
    </row>
    <row r="517" spans="3:11">
      <c r="C517" s="20"/>
      <c r="D517" s="20"/>
      <c r="E517" s="20"/>
      <c r="F517" s="20"/>
      <c r="G517" s="20"/>
      <c r="H517" s="20"/>
      <c r="I517" s="20"/>
      <c r="J517" s="20"/>
      <c r="K517" s="20"/>
    </row>
    <row r="518" spans="3:11">
      <c r="C518" s="20"/>
      <c r="D518" s="20"/>
      <c r="E518" s="20"/>
      <c r="F518" s="20"/>
      <c r="G518" s="20"/>
      <c r="H518" s="20"/>
      <c r="I518" s="20"/>
      <c r="J518" s="20"/>
      <c r="K518" s="20"/>
    </row>
    <row r="519" spans="3:11">
      <c r="C519" s="20"/>
      <c r="D519" s="20"/>
      <c r="E519" s="20"/>
      <c r="F519" s="20"/>
      <c r="G519" s="20"/>
      <c r="H519" s="20"/>
      <c r="I519" s="20"/>
      <c r="J519" s="20"/>
      <c r="K519" s="20"/>
    </row>
    <row r="520" spans="3:11">
      <c r="C520" s="20"/>
      <c r="D520" s="20"/>
      <c r="E520" s="20"/>
      <c r="F520" s="20"/>
      <c r="G520" s="20"/>
      <c r="H520" s="20"/>
      <c r="I520" s="20"/>
      <c r="J520" s="20"/>
      <c r="K520" s="20"/>
    </row>
    <row r="521" spans="3:11">
      <c r="C521" s="20"/>
      <c r="D521" s="20"/>
      <c r="E521" s="20"/>
      <c r="F521" s="20"/>
      <c r="G521" s="20"/>
      <c r="H521" s="20"/>
      <c r="I521" s="20"/>
      <c r="J521" s="20"/>
      <c r="K521" s="20"/>
    </row>
    <row r="522" spans="3:11">
      <c r="C522" s="20"/>
      <c r="D522" s="20"/>
      <c r="E522" s="20"/>
      <c r="F522" s="20"/>
      <c r="G522" s="20"/>
      <c r="H522" s="20"/>
      <c r="I522" s="20"/>
      <c r="J522" s="20"/>
      <c r="K522" s="20"/>
    </row>
    <row r="523" spans="3:11">
      <c r="C523" s="20"/>
      <c r="D523" s="20"/>
      <c r="E523" s="20"/>
      <c r="F523" s="20"/>
      <c r="G523" s="20"/>
      <c r="H523" s="20"/>
      <c r="I523" s="20"/>
      <c r="J523" s="20"/>
      <c r="K523" s="20"/>
    </row>
  </sheetData>
  <mergeCells count="166">
    <mergeCell ref="B250:G251"/>
    <mergeCell ref="H250:I251"/>
    <mergeCell ref="B252:G253"/>
    <mergeCell ref="H252:I253"/>
    <mergeCell ref="H271:I271"/>
    <mergeCell ref="J246:J247"/>
    <mergeCell ref="J248:J249"/>
    <mergeCell ref="J250:J251"/>
    <mergeCell ref="J252:J253"/>
    <mergeCell ref="J254:J255"/>
    <mergeCell ref="H269:I269"/>
    <mergeCell ref="H270:I270"/>
    <mergeCell ref="H266:I266"/>
    <mergeCell ref="H267:I267"/>
    <mergeCell ref="H268:I268"/>
    <mergeCell ref="H261:I261"/>
    <mergeCell ref="H262:I262"/>
    <mergeCell ref="H263:I263"/>
    <mergeCell ref="H264:I264"/>
    <mergeCell ref="H265:I265"/>
    <mergeCell ref="B254:G255"/>
    <mergeCell ref="H254:I255"/>
    <mergeCell ref="H248:I249"/>
    <mergeCell ref="B248:G249"/>
    <mergeCell ref="H227:I228"/>
    <mergeCell ref="B210:G211"/>
    <mergeCell ref="H210:I211"/>
    <mergeCell ref="B212:G213"/>
    <mergeCell ref="H212:I213"/>
    <mergeCell ref="B214:G215"/>
    <mergeCell ref="H214:I215"/>
    <mergeCell ref="B246:G247"/>
    <mergeCell ref="H246:I247"/>
    <mergeCell ref="B229:G230"/>
    <mergeCell ref="H229:I230"/>
    <mergeCell ref="B231:G232"/>
    <mergeCell ref="H231:I232"/>
    <mergeCell ref="B233:G234"/>
    <mergeCell ref="H233:I234"/>
    <mergeCell ref="B216:G217"/>
    <mergeCell ref="H216:I217"/>
    <mergeCell ref="B225:G226"/>
    <mergeCell ref="H225:I226"/>
    <mergeCell ref="B227:G228"/>
    <mergeCell ref="B199:G200"/>
    <mergeCell ref="H199:I200"/>
    <mergeCell ref="B201:G202"/>
    <mergeCell ref="H201:I202"/>
    <mergeCell ref="B203:G204"/>
    <mergeCell ref="H203:I204"/>
    <mergeCell ref="B187:G188"/>
    <mergeCell ref="H187:I188"/>
    <mergeCell ref="B195:G196"/>
    <mergeCell ref="H195:I196"/>
    <mergeCell ref="B197:G198"/>
    <mergeCell ref="H197:I198"/>
    <mergeCell ref="B179:G180"/>
    <mergeCell ref="H179:I180"/>
    <mergeCell ref="B181:G184"/>
    <mergeCell ref="H181:I184"/>
    <mergeCell ref="B185:G186"/>
    <mergeCell ref="H185:I186"/>
    <mergeCell ref="B175:G176"/>
    <mergeCell ref="H175:I176"/>
    <mergeCell ref="B177:G178"/>
    <mergeCell ref="H177:I178"/>
    <mergeCell ref="B158:G159"/>
    <mergeCell ref="H158:I159"/>
    <mergeCell ref="B160:G161"/>
    <mergeCell ref="H160:I161"/>
    <mergeCell ref="B162:G163"/>
    <mergeCell ref="H162:I163"/>
    <mergeCell ref="B154:G155"/>
    <mergeCell ref="H154:I155"/>
    <mergeCell ref="B156:G157"/>
    <mergeCell ref="H156:I157"/>
    <mergeCell ref="B140:G141"/>
    <mergeCell ref="H140:I141"/>
    <mergeCell ref="B142:G143"/>
    <mergeCell ref="H142:I143"/>
    <mergeCell ref="B144:G145"/>
    <mergeCell ref="H144:I145"/>
    <mergeCell ref="B136:G137"/>
    <mergeCell ref="H136:I137"/>
    <mergeCell ref="B138:G139"/>
    <mergeCell ref="H138:I139"/>
    <mergeCell ref="B127:G128"/>
    <mergeCell ref="H127:I128"/>
    <mergeCell ref="B134:G135"/>
    <mergeCell ref="H134:I135"/>
    <mergeCell ref="B121:G122"/>
    <mergeCell ref="H121:I122"/>
    <mergeCell ref="B123:G124"/>
    <mergeCell ref="H123:I124"/>
    <mergeCell ref="B125:G126"/>
    <mergeCell ref="H125:I126"/>
    <mergeCell ref="B111:G112"/>
    <mergeCell ref="H111:I112"/>
    <mergeCell ref="B113:G114"/>
    <mergeCell ref="H113:I114"/>
    <mergeCell ref="B115:G116"/>
    <mergeCell ref="H115:I116"/>
    <mergeCell ref="B98:G99"/>
    <mergeCell ref="H98:I99"/>
    <mergeCell ref="B87:G88"/>
    <mergeCell ref="H87:I88"/>
    <mergeCell ref="B89:G90"/>
    <mergeCell ref="H89:I90"/>
    <mergeCell ref="B91:G92"/>
    <mergeCell ref="H91:I92"/>
    <mergeCell ref="B78:G79"/>
    <mergeCell ref="H78:I79"/>
    <mergeCell ref="B80:G81"/>
    <mergeCell ref="H80:I81"/>
    <mergeCell ref="B82:G83"/>
    <mergeCell ref="H82:I83"/>
    <mergeCell ref="B72:G73"/>
    <mergeCell ref="H72:I73"/>
    <mergeCell ref="B74:G75"/>
    <mergeCell ref="H74:I75"/>
    <mergeCell ref="B76:G77"/>
    <mergeCell ref="H76:I77"/>
    <mergeCell ref="B61:G62"/>
    <mergeCell ref="H61:I62"/>
    <mergeCell ref="B68:G69"/>
    <mergeCell ref="H68:I69"/>
    <mergeCell ref="B53:G54"/>
    <mergeCell ref="H53:I54"/>
    <mergeCell ref="B55:G56"/>
    <mergeCell ref="H55:I56"/>
    <mergeCell ref="B57:G58"/>
    <mergeCell ref="H57:I58"/>
    <mergeCell ref="B51:G52"/>
    <mergeCell ref="H51:I52"/>
    <mergeCell ref="B36:C37"/>
    <mergeCell ref="D36:G37"/>
    <mergeCell ref="H36:I37"/>
    <mergeCell ref="C6:G6"/>
    <mergeCell ref="C7:I7"/>
    <mergeCell ref="C8:K8"/>
    <mergeCell ref="B59:G60"/>
    <mergeCell ref="H59:I60"/>
    <mergeCell ref="B26:C27"/>
    <mergeCell ref="D26:G27"/>
    <mergeCell ref="H26:I27"/>
    <mergeCell ref="B34:C35"/>
    <mergeCell ref="D34:G35"/>
    <mergeCell ref="H34:I35"/>
    <mergeCell ref="B20:C21"/>
    <mergeCell ref="D20:G21"/>
    <mergeCell ref="H20:I21"/>
    <mergeCell ref="B22:C23"/>
    <mergeCell ref="D22:G23"/>
    <mergeCell ref="H22:I23"/>
    <mergeCell ref="B24:C25"/>
    <mergeCell ref="D24:G25"/>
    <mergeCell ref="D1:E1"/>
    <mergeCell ref="F1:G1"/>
    <mergeCell ref="H1:I1"/>
    <mergeCell ref="C3:G3"/>
    <mergeCell ref="C4:G4"/>
    <mergeCell ref="C5:G5"/>
    <mergeCell ref="B38:C39"/>
    <mergeCell ref="D38:G39"/>
    <mergeCell ref="H38:I39"/>
    <mergeCell ref="H24:I25"/>
  </mergeCells>
  <printOptions horizontalCentered="1"/>
  <pageMargins left="0.70866141732283472" right="0.31496062992125984" top="0.55118110236220474" bottom="0.74803149606299213" header="0.31496062992125984" footer="0.31496062992125984"/>
  <pageSetup scale="52" fitToHeight="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selection activeCell="E57" sqref="E57"/>
    </sheetView>
  </sheetViews>
  <sheetFormatPr baseColWidth="10" defaultRowHeight="11.25"/>
  <cols>
    <col min="1" max="1" width="1.140625" style="262" customWidth="1"/>
    <col min="2" max="3" width="3.7109375" style="263" customWidth="1"/>
    <col min="4" max="4" width="46.42578125" style="263" customWidth="1"/>
    <col min="5" max="10" width="15.7109375" style="263" customWidth="1"/>
    <col min="11" max="11" width="2" style="262" customWidth="1"/>
    <col min="12" max="16384" width="11.42578125" style="263"/>
  </cols>
  <sheetData>
    <row r="1" spans="1:10" s="262" customFormat="1"/>
    <row r="2" spans="1:10">
      <c r="B2" s="544" t="s">
        <v>194</v>
      </c>
      <c r="C2" s="545"/>
      <c r="D2" s="545"/>
      <c r="E2" s="545"/>
      <c r="F2" s="545"/>
      <c r="G2" s="545"/>
      <c r="H2" s="545"/>
      <c r="I2" s="545"/>
      <c r="J2" s="546"/>
    </row>
    <row r="3" spans="1:10">
      <c r="B3" s="547" t="s">
        <v>410</v>
      </c>
      <c r="C3" s="548"/>
      <c r="D3" s="548"/>
      <c r="E3" s="548"/>
      <c r="F3" s="548"/>
      <c r="G3" s="548"/>
      <c r="H3" s="548"/>
      <c r="I3" s="548"/>
      <c r="J3" s="549"/>
    </row>
    <row r="4" spans="1:10">
      <c r="B4" s="547" t="s">
        <v>215</v>
      </c>
      <c r="C4" s="548"/>
      <c r="D4" s="548"/>
      <c r="E4" s="548"/>
      <c r="F4" s="548"/>
      <c r="G4" s="548"/>
      <c r="H4" s="548"/>
      <c r="I4" s="548"/>
      <c r="J4" s="549"/>
    </row>
    <row r="5" spans="1:10">
      <c r="B5" s="550" t="s">
        <v>216</v>
      </c>
      <c r="C5" s="551"/>
      <c r="D5" s="551"/>
      <c r="E5" s="551"/>
      <c r="F5" s="551"/>
      <c r="G5" s="551"/>
      <c r="H5" s="551"/>
      <c r="I5" s="551"/>
      <c r="J5" s="552"/>
    </row>
    <row r="6" spans="1:10" s="262" customFormat="1">
      <c r="A6" s="264"/>
      <c r="B6" s="264"/>
      <c r="C6" s="264"/>
      <c r="D6" s="264"/>
      <c r="F6" s="265"/>
      <c r="G6" s="265"/>
      <c r="H6" s="265"/>
      <c r="I6" s="265"/>
      <c r="J6" s="265"/>
    </row>
    <row r="7" spans="1:10" ht="12" customHeight="1">
      <c r="A7" s="266"/>
      <c r="B7" s="543" t="s">
        <v>217</v>
      </c>
      <c r="C7" s="543"/>
      <c r="D7" s="543"/>
      <c r="E7" s="543" t="s">
        <v>218</v>
      </c>
      <c r="F7" s="543"/>
      <c r="G7" s="543"/>
      <c r="H7" s="543"/>
      <c r="I7" s="543"/>
      <c r="J7" s="542" t="s">
        <v>219</v>
      </c>
    </row>
    <row r="8" spans="1:10" ht="22.5">
      <c r="A8" s="264"/>
      <c r="B8" s="543"/>
      <c r="C8" s="543"/>
      <c r="D8" s="543"/>
      <c r="E8" s="296" t="s">
        <v>220</v>
      </c>
      <c r="F8" s="297" t="s">
        <v>221</v>
      </c>
      <c r="G8" s="296" t="s">
        <v>222</v>
      </c>
      <c r="H8" s="296" t="s">
        <v>223</v>
      </c>
      <c r="I8" s="296" t="s">
        <v>224</v>
      </c>
      <c r="J8" s="542"/>
    </row>
    <row r="9" spans="1:10" ht="12" customHeight="1">
      <c r="A9" s="264"/>
      <c r="B9" s="543"/>
      <c r="C9" s="543"/>
      <c r="D9" s="543"/>
      <c r="E9" s="296" t="s">
        <v>225</v>
      </c>
      <c r="F9" s="296" t="s">
        <v>226</v>
      </c>
      <c r="G9" s="296" t="s">
        <v>227</v>
      </c>
      <c r="H9" s="296" t="s">
        <v>228</v>
      </c>
      <c r="I9" s="296" t="s">
        <v>229</v>
      </c>
      <c r="J9" s="296" t="s">
        <v>242</v>
      </c>
    </row>
    <row r="10" spans="1:10" ht="12" customHeight="1">
      <c r="A10" s="267"/>
      <c r="B10" s="268"/>
      <c r="C10" s="269"/>
      <c r="D10" s="270"/>
      <c r="E10" s="271"/>
      <c r="F10" s="272"/>
      <c r="G10" s="272"/>
      <c r="H10" s="272"/>
      <c r="I10" s="272"/>
      <c r="J10" s="272"/>
    </row>
    <row r="11" spans="1:10" ht="12" customHeight="1">
      <c r="A11" s="267"/>
      <c r="B11" s="539" t="s">
        <v>86</v>
      </c>
      <c r="C11" s="533"/>
      <c r="D11" s="534"/>
      <c r="E11" s="287">
        <v>0</v>
      </c>
      <c r="F11" s="287">
        <v>0</v>
      </c>
      <c r="G11" s="287">
        <f>+E11+F11</f>
        <v>0</v>
      </c>
      <c r="H11" s="287">
        <v>0</v>
      </c>
      <c r="I11" s="287">
        <v>0</v>
      </c>
      <c r="J11" s="287">
        <f>+I11-E11</f>
        <v>0</v>
      </c>
    </row>
    <row r="12" spans="1:10" ht="12" customHeight="1">
      <c r="A12" s="267"/>
      <c r="B12" s="539" t="s">
        <v>207</v>
      </c>
      <c r="C12" s="533"/>
      <c r="D12" s="534"/>
      <c r="E12" s="287">
        <v>0</v>
      </c>
      <c r="F12" s="287">
        <v>0</v>
      </c>
      <c r="G12" s="287">
        <f t="shared" ref="G12:G24" si="0">+E12+F12</f>
        <v>0</v>
      </c>
      <c r="H12" s="287">
        <v>0</v>
      </c>
      <c r="I12" s="287">
        <v>0</v>
      </c>
      <c r="J12" s="287">
        <f t="shared" ref="J12:J24" si="1">+I12-E12</f>
        <v>0</v>
      </c>
    </row>
    <row r="13" spans="1:10" ht="12" customHeight="1">
      <c r="A13" s="267"/>
      <c r="B13" s="539" t="s">
        <v>90</v>
      </c>
      <c r="C13" s="533"/>
      <c r="D13" s="534"/>
      <c r="E13" s="287">
        <v>0</v>
      </c>
      <c r="F13" s="287">
        <v>0</v>
      </c>
      <c r="G13" s="287">
        <f t="shared" si="0"/>
        <v>0</v>
      </c>
      <c r="H13" s="287">
        <v>0</v>
      </c>
      <c r="I13" s="287">
        <v>0</v>
      </c>
      <c r="J13" s="287">
        <f t="shared" si="1"/>
        <v>0</v>
      </c>
    </row>
    <row r="14" spans="1:10" ht="12" customHeight="1">
      <c r="A14" s="267"/>
      <c r="B14" s="539" t="s">
        <v>92</v>
      </c>
      <c r="C14" s="533"/>
      <c r="D14" s="534"/>
      <c r="E14" s="287">
        <v>0</v>
      </c>
      <c r="F14" s="287">
        <v>0</v>
      </c>
      <c r="G14" s="287">
        <f t="shared" si="0"/>
        <v>0</v>
      </c>
      <c r="H14" s="287">
        <v>0</v>
      </c>
      <c r="I14" s="287">
        <v>0</v>
      </c>
      <c r="J14" s="287">
        <f t="shared" si="1"/>
        <v>0</v>
      </c>
    </row>
    <row r="15" spans="1:10" ht="12" customHeight="1">
      <c r="A15" s="267"/>
      <c r="B15" s="539" t="s">
        <v>230</v>
      </c>
      <c r="C15" s="533"/>
      <c r="D15" s="534"/>
      <c r="E15" s="287">
        <f>+E16+E17</f>
        <v>0</v>
      </c>
      <c r="F15" s="287">
        <f>+F16+F17</f>
        <v>0</v>
      </c>
      <c r="G15" s="287">
        <f>+G16+G17</f>
        <v>0</v>
      </c>
      <c r="H15" s="287">
        <f>+H16+H17</f>
        <v>0</v>
      </c>
      <c r="I15" s="287">
        <f>+I16+I17</f>
        <v>0</v>
      </c>
      <c r="J15" s="287">
        <f t="shared" si="1"/>
        <v>0</v>
      </c>
    </row>
    <row r="16" spans="1:10" ht="12" customHeight="1">
      <c r="A16" s="267"/>
      <c r="B16" s="274"/>
      <c r="C16" s="533" t="s">
        <v>231</v>
      </c>
      <c r="D16" s="534"/>
      <c r="E16" s="287">
        <v>0</v>
      </c>
      <c r="F16" s="287">
        <v>0</v>
      </c>
      <c r="G16" s="287">
        <f t="shared" si="0"/>
        <v>0</v>
      </c>
      <c r="H16" s="287">
        <v>0</v>
      </c>
      <c r="I16" s="287">
        <v>0</v>
      </c>
      <c r="J16" s="287">
        <f t="shared" si="1"/>
        <v>0</v>
      </c>
    </row>
    <row r="17" spans="1:10" ht="12" customHeight="1">
      <c r="A17" s="267"/>
      <c r="B17" s="274"/>
      <c r="C17" s="533" t="s">
        <v>232</v>
      </c>
      <c r="D17" s="534"/>
      <c r="E17" s="287">
        <v>0</v>
      </c>
      <c r="F17" s="287">
        <v>0</v>
      </c>
      <c r="G17" s="287">
        <f t="shared" si="0"/>
        <v>0</v>
      </c>
      <c r="H17" s="287">
        <v>0</v>
      </c>
      <c r="I17" s="287">
        <v>0</v>
      </c>
      <c r="J17" s="287">
        <f t="shared" si="1"/>
        <v>0</v>
      </c>
    </row>
    <row r="18" spans="1:10" ht="12" customHeight="1">
      <c r="A18" s="267"/>
      <c r="B18" s="539" t="s">
        <v>233</v>
      </c>
      <c r="C18" s="533"/>
      <c r="D18" s="534"/>
      <c r="E18" s="287">
        <f>+E19+E20</f>
        <v>0</v>
      </c>
      <c r="F18" s="287">
        <f>+F19+F20</f>
        <v>0</v>
      </c>
      <c r="G18" s="287">
        <f t="shared" si="0"/>
        <v>0</v>
      </c>
      <c r="H18" s="287">
        <f>+H19+H20</f>
        <v>0</v>
      </c>
      <c r="I18" s="287">
        <f>+I19+I20</f>
        <v>0</v>
      </c>
      <c r="J18" s="287">
        <f t="shared" si="1"/>
        <v>0</v>
      </c>
    </row>
    <row r="19" spans="1:10" ht="12" customHeight="1">
      <c r="A19" s="267"/>
      <c r="B19" s="274"/>
      <c r="C19" s="533" t="s">
        <v>231</v>
      </c>
      <c r="D19" s="534"/>
      <c r="E19" s="287">
        <v>0</v>
      </c>
      <c r="F19" s="287">
        <v>0</v>
      </c>
      <c r="G19" s="287">
        <f t="shared" si="0"/>
        <v>0</v>
      </c>
      <c r="H19" s="287">
        <v>0</v>
      </c>
      <c r="I19" s="287">
        <v>0</v>
      </c>
      <c r="J19" s="287">
        <f t="shared" si="1"/>
        <v>0</v>
      </c>
    </row>
    <row r="20" spans="1:10" ht="12" customHeight="1">
      <c r="A20" s="267"/>
      <c r="B20" s="274"/>
      <c r="C20" s="533" t="s">
        <v>232</v>
      </c>
      <c r="D20" s="534"/>
      <c r="E20" s="287">
        <v>0</v>
      </c>
      <c r="F20" s="287">
        <v>0</v>
      </c>
      <c r="G20" s="287">
        <f t="shared" si="0"/>
        <v>0</v>
      </c>
      <c r="H20" s="287">
        <v>0</v>
      </c>
      <c r="I20" s="287">
        <v>0</v>
      </c>
      <c r="J20" s="287">
        <f t="shared" si="1"/>
        <v>0</v>
      </c>
    </row>
    <row r="21" spans="1:10" ht="12" customHeight="1">
      <c r="A21" s="267"/>
      <c r="B21" s="539" t="s">
        <v>234</v>
      </c>
      <c r="C21" s="533"/>
      <c r="D21" s="534"/>
      <c r="E21" s="287">
        <v>0</v>
      </c>
      <c r="F21" s="287">
        <v>0</v>
      </c>
      <c r="G21" s="287">
        <f t="shared" si="0"/>
        <v>0</v>
      </c>
      <c r="H21" s="287">
        <v>0</v>
      </c>
      <c r="I21" s="287">
        <v>0</v>
      </c>
      <c r="J21" s="287">
        <f t="shared" si="1"/>
        <v>0</v>
      </c>
    </row>
    <row r="22" spans="1:10" ht="12" customHeight="1">
      <c r="A22" s="267"/>
      <c r="B22" s="539" t="s">
        <v>103</v>
      </c>
      <c r="C22" s="533"/>
      <c r="D22" s="534"/>
      <c r="E22" s="287">
        <v>6185000</v>
      </c>
      <c r="F22" s="287">
        <v>196968</v>
      </c>
      <c r="G22" s="287">
        <f>+E22+F22</f>
        <v>6381968</v>
      </c>
      <c r="H22" s="287">
        <v>6381968</v>
      </c>
      <c r="I22" s="287">
        <v>5817831.2599999998</v>
      </c>
      <c r="J22" s="287">
        <f>+I22-G22</f>
        <v>-564136.74000000022</v>
      </c>
    </row>
    <row r="23" spans="1:10" ht="12" customHeight="1">
      <c r="A23" s="275"/>
      <c r="B23" s="539" t="s">
        <v>235</v>
      </c>
      <c r="C23" s="533"/>
      <c r="D23" s="534"/>
      <c r="E23" s="287">
        <v>0</v>
      </c>
      <c r="F23" s="287">
        <f>679367.42+604756.28</f>
        <v>1284123.7000000002</v>
      </c>
      <c r="G23" s="287">
        <f t="shared" si="0"/>
        <v>1284123.7000000002</v>
      </c>
      <c r="H23" s="287">
        <f>679367.42+604756.28</f>
        <v>1284123.7000000002</v>
      </c>
      <c r="I23" s="287">
        <f>679367.42+604756.28</f>
        <v>1284123.7000000002</v>
      </c>
      <c r="J23" s="287">
        <v>0</v>
      </c>
    </row>
    <row r="24" spans="1:10" ht="12" customHeight="1">
      <c r="A24" s="267"/>
      <c r="B24" s="539" t="s">
        <v>236</v>
      </c>
      <c r="C24" s="533"/>
      <c r="D24" s="534"/>
      <c r="E24" s="287">
        <v>0</v>
      </c>
      <c r="F24" s="287">
        <v>0</v>
      </c>
      <c r="G24" s="287">
        <f t="shared" si="0"/>
        <v>0</v>
      </c>
      <c r="H24" s="287">
        <v>0</v>
      </c>
      <c r="I24" s="287">
        <v>0</v>
      </c>
      <c r="J24" s="287">
        <f t="shared" si="1"/>
        <v>0</v>
      </c>
    </row>
    <row r="25" spans="1:10" ht="12" customHeight="1">
      <c r="A25" s="267"/>
      <c r="B25" s="276"/>
      <c r="C25" s="277"/>
      <c r="D25" s="278"/>
      <c r="E25" s="279"/>
      <c r="F25" s="280"/>
      <c r="G25" s="280"/>
      <c r="H25" s="280"/>
      <c r="I25" s="280"/>
      <c r="J25" s="280"/>
    </row>
    <row r="26" spans="1:10" ht="12" customHeight="1">
      <c r="A26" s="264"/>
      <c r="B26" s="281"/>
      <c r="C26" s="282"/>
      <c r="D26" s="283" t="s">
        <v>237</v>
      </c>
      <c r="E26" s="287">
        <f>SUM(E11+E12+E13+E14+E15+E18+E21+E22+E23+E24)</f>
        <v>6185000</v>
      </c>
      <c r="F26" s="287">
        <f>SUM(F11+F12+F13+F14+F15+F18+F21+F22+F23+F24)</f>
        <v>1481091.7000000002</v>
      </c>
      <c r="G26" s="287">
        <f>SUM(G11+G12+G13+G14+G15+G18+G21+G22+G23+G24)</f>
        <v>7666091.7000000002</v>
      </c>
      <c r="H26" s="287">
        <f>SUM(H11+H12+H13+H14+H15+H18+H21+H22+H23+H24)</f>
        <v>7666091.7000000002</v>
      </c>
      <c r="I26" s="287">
        <f>SUM(I11+I12+I13+I14+I15+I18+I21+I22+I23+I24)</f>
        <v>7101954.96</v>
      </c>
      <c r="J26" s="540">
        <f>SUM(J11:J24)</f>
        <v>-564136.74000000022</v>
      </c>
    </row>
    <row r="27" spans="1:10" ht="12" customHeight="1">
      <c r="A27" s="267"/>
      <c r="B27" s="284"/>
      <c r="C27" s="284"/>
      <c r="D27" s="284"/>
      <c r="E27" s="284"/>
      <c r="F27" s="284"/>
      <c r="G27" s="284"/>
      <c r="H27" s="537" t="s">
        <v>524</v>
      </c>
      <c r="I27" s="538"/>
      <c r="J27" s="541"/>
    </row>
    <row r="28" spans="1:10" ht="12" customHeight="1">
      <c r="A28" s="264"/>
      <c r="B28" s="264"/>
      <c r="C28" s="264"/>
      <c r="D28" s="264"/>
      <c r="E28" s="265"/>
      <c r="F28" s="265"/>
      <c r="G28" s="265"/>
      <c r="H28" s="265"/>
      <c r="I28" s="265"/>
      <c r="J28" s="265"/>
    </row>
    <row r="29" spans="1:10" ht="12" customHeight="1">
      <c r="A29" s="264"/>
      <c r="B29" s="542" t="s">
        <v>238</v>
      </c>
      <c r="C29" s="542"/>
      <c r="D29" s="542"/>
      <c r="E29" s="543" t="s">
        <v>218</v>
      </c>
      <c r="F29" s="543"/>
      <c r="G29" s="543"/>
      <c r="H29" s="543"/>
      <c r="I29" s="543"/>
      <c r="J29" s="542" t="s">
        <v>219</v>
      </c>
    </row>
    <row r="30" spans="1:10" ht="22.5">
      <c r="A30" s="264"/>
      <c r="B30" s="542"/>
      <c r="C30" s="542"/>
      <c r="D30" s="542"/>
      <c r="E30" s="296" t="s">
        <v>220</v>
      </c>
      <c r="F30" s="297" t="s">
        <v>221</v>
      </c>
      <c r="G30" s="296" t="s">
        <v>222</v>
      </c>
      <c r="H30" s="296" t="s">
        <v>223</v>
      </c>
      <c r="I30" s="296" t="s">
        <v>224</v>
      </c>
      <c r="J30" s="542"/>
    </row>
    <row r="31" spans="1:10" ht="12" customHeight="1">
      <c r="A31" s="264"/>
      <c r="B31" s="542"/>
      <c r="C31" s="542"/>
      <c r="D31" s="542"/>
      <c r="E31" s="296" t="s">
        <v>225</v>
      </c>
      <c r="F31" s="296" t="s">
        <v>226</v>
      </c>
      <c r="G31" s="296" t="s">
        <v>227</v>
      </c>
      <c r="H31" s="296" t="s">
        <v>228</v>
      </c>
      <c r="I31" s="296" t="s">
        <v>229</v>
      </c>
      <c r="J31" s="296" t="s">
        <v>242</v>
      </c>
    </row>
    <row r="32" spans="1:10" ht="12" customHeight="1">
      <c r="A32" s="267"/>
      <c r="B32" s="268"/>
      <c r="C32" s="269"/>
      <c r="D32" s="270"/>
      <c r="E32" s="272"/>
      <c r="F32" s="272"/>
      <c r="G32" s="272"/>
      <c r="H32" s="272"/>
      <c r="I32" s="272"/>
      <c r="J32" s="272"/>
    </row>
    <row r="33" spans="1:10" ht="12" customHeight="1">
      <c r="A33" s="267"/>
      <c r="B33" s="285" t="s">
        <v>239</v>
      </c>
      <c r="C33" s="286"/>
      <c r="D33" s="298"/>
      <c r="E33" s="302">
        <f>+E34+E35+E36+E37+E40+E43+E44</f>
        <v>0</v>
      </c>
      <c r="F33" s="302">
        <f t="shared" ref="F33:J33" si="2">+F34+F35+F36+F37+F40+F43+F44</f>
        <v>0</v>
      </c>
      <c r="G33" s="302">
        <f t="shared" si="2"/>
        <v>0</v>
      </c>
      <c r="H33" s="302">
        <f t="shared" si="2"/>
        <v>0</v>
      </c>
      <c r="I33" s="302">
        <f t="shared" si="2"/>
        <v>0</v>
      </c>
      <c r="J33" s="302">
        <f t="shared" si="2"/>
        <v>0</v>
      </c>
    </row>
    <row r="34" spans="1:10" ht="12" customHeight="1">
      <c r="A34" s="267"/>
      <c r="B34" s="274"/>
      <c r="C34" s="533" t="s">
        <v>86</v>
      </c>
      <c r="D34" s="534"/>
      <c r="E34" s="287">
        <v>0</v>
      </c>
      <c r="F34" s="287">
        <v>0</v>
      </c>
      <c r="G34" s="287">
        <f>+E34+F34</f>
        <v>0</v>
      </c>
      <c r="H34" s="287">
        <v>0</v>
      </c>
      <c r="I34" s="287">
        <v>0</v>
      </c>
      <c r="J34" s="287">
        <f>+I34-E34</f>
        <v>0</v>
      </c>
    </row>
    <row r="35" spans="1:10" ht="12" customHeight="1">
      <c r="A35" s="267"/>
      <c r="B35" s="274"/>
      <c r="C35" s="533" t="s">
        <v>90</v>
      </c>
      <c r="D35" s="534"/>
      <c r="E35" s="287">
        <v>0</v>
      </c>
      <c r="F35" s="287">
        <v>0</v>
      </c>
      <c r="G35" s="287">
        <f t="shared" ref="G35:G49" si="3">+E35+F35</f>
        <v>0</v>
      </c>
      <c r="H35" s="287">
        <v>0</v>
      </c>
      <c r="I35" s="287">
        <v>0</v>
      </c>
      <c r="J35" s="287">
        <f t="shared" ref="J35:J52" si="4">+I35-E35</f>
        <v>0</v>
      </c>
    </row>
    <row r="36" spans="1:10" ht="12" customHeight="1">
      <c r="A36" s="267"/>
      <c r="B36" s="274"/>
      <c r="C36" s="533" t="s">
        <v>92</v>
      </c>
      <c r="D36" s="534"/>
      <c r="E36" s="287">
        <v>0</v>
      </c>
      <c r="F36" s="287">
        <v>0</v>
      </c>
      <c r="G36" s="287">
        <f t="shared" si="3"/>
        <v>0</v>
      </c>
      <c r="H36" s="287">
        <v>0</v>
      </c>
      <c r="I36" s="287">
        <v>0</v>
      </c>
      <c r="J36" s="287">
        <f t="shared" si="4"/>
        <v>0</v>
      </c>
    </row>
    <row r="37" spans="1:10" ht="12" customHeight="1">
      <c r="A37" s="267"/>
      <c r="B37" s="274"/>
      <c r="C37" s="533" t="s">
        <v>230</v>
      </c>
      <c r="D37" s="534"/>
      <c r="E37" s="287">
        <f>+E38+E39</f>
        <v>0</v>
      </c>
      <c r="F37" s="287">
        <f>+F38+F39</f>
        <v>0</v>
      </c>
      <c r="G37" s="287">
        <f t="shared" si="3"/>
        <v>0</v>
      </c>
      <c r="H37" s="287">
        <f>+H38+H39</f>
        <v>0</v>
      </c>
      <c r="I37" s="287">
        <f>+I38+I39</f>
        <v>0</v>
      </c>
      <c r="J37" s="287">
        <f t="shared" si="4"/>
        <v>0</v>
      </c>
    </row>
    <row r="38" spans="1:10" ht="12" customHeight="1">
      <c r="A38" s="267"/>
      <c r="B38" s="274"/>
      <c r="C38" s="299"/>
      <c r="D38" s="288" t="s">
        <v>231</v>
      </c>
      <c r="E38" s="287">
        <v>0</v>
      </c>
      <c r="F38" s="287">
        <v>0</v>
      </c>
      <c r="G38" s="287">
        <f t="shared" si="3"/>
        <v>0</v>
      </c>
      <c r="H38" s="287">
        <v>0</v>
      </c>
      <c r="I38" s="287">
        <v>0</v>
      </c>
      <c r="J38" s="287">
        <f t="shared" si="4"/>
        <v>0</v>
      </c>
    </row>
    <row r="39" spans="1:10" ht="12" customHeight="1">
      <c r="A39" s="267"/>
      <c r="B39" s="274"/>
      <c r="C39" s="299"/>
      <c r="D39" s="288" t="s">
        <v>232</v>
      </c>
      <c r="E39" s="287">
        <v>0</v>
      </c>
      <c r="F39" s="287">
        <v>0</v>
      </c>
      <c r="G39" s="287">
        <f t="shared" si="3"/>
        <v>0</v>
      </c>
      <c r="H39" s="287">
        <v>0</v>
      </c>
      <c r="I39" s="287">
        <v>0</v>
      </c>
      <c r="J39" s="287">
        <f t="shared" si="4"/>
        <v>0</v>
      </c>
    </row>
    <row r="40" spans="1:10" ht="12" customHeight="1">
      <c r="A40" s="267"/>
      <c r="B40" s="274"/>
      <c r="C40" s="533" t="s">
        <v>233</v>
      </c>
      <c r="D40" s="534"/>
      <c r="E40" s="287">
        <f>+E41+E42</f>
        <v>0</v>
      </c>
      <c r="F40" s="287">
        <f>+F41+F42</f>
        <v>0</v>
      </c>
      <c r="G40" s="287">
        <f>+G41+G42</f>
        <v>0</v>
      </c>
      <c r="H40" s="287">
        <f>+H41+H42</f>
        <v>0</v>
      </c>
      <c r="I40" s="287">
        <f>+I41+I42</f>
        <v>0</v>
      </c>
      <c r="J40" s="287">
        <f t="shared" si="4"/>
        <v>0</v>
      </c>
    </row>
    <row r="41" spans="1:10" ht="12" customHeight="1">
      <c r="A41" s="267"/>
      <c r="B41" s="274"/>
      <c r="C41" s="299"/>
      <c r="D41" s="288" t="s">
        <v>231</v>
      </c>
      <c r="E41" s="287">
        <v>0</v>
      </c>
      <c r="F41" s="287">
        <v>0</v>
      </c>
      <c r="G41" s="287">
        <f t="shared" si="3"/>
        <v>0</v>
      </c>
      <c r="H41" s="287">
        <v>0</v>
      </c>
      <c r="I41" s="287">
        <v>0</v>
      </c>
      <c r="J41" s="287">
        <f t="shared" si="4"/>
        <v>0</v>
      </c>
    </row>
    <row r="42" spans="1:10" ht="12" customHeight="1">
      <c r="A42" s="267"/>
      <c r="B42" s="274"/>
      <c r="C42" s="299"/>
      <c r="D42" s="288" t="s">
        <v>232</v>
      </c>
      <c r="E42" s="287">
        <v>0</v>
      </c>
      <c r="F42" s="287">
        <v>0</v>
      </c>
      <c r="G42" s="287">
        <f t="shared" si="3"/>
        <v>0</v>
      </c>
      <c r="H42" s="287">
        <v>0</v>
      </c>
      <c r="I42" s="287">
        <v>0</v>
      </c>
      <c r="J42" s="287">
        <f t="shared" si="4"/>
        <v>0</v>
      </c>
    </row>
    <row r="43" spans="1:10" ht="12" customHeight="1">
      <c r="A43" s="267"/>
      <c r="B43" s="274"/>
      <c r="C43" s="533" t="s">
        <v>103</v>
      </c>
      <c r="D43" s="534"/>
      <c r="E43" s="287">
        <v>0</v>
      </c>
      <c r="F43" s="287">
        <v>0</v>
      </c>
      <c r="G43" s="287">
        <f t="shared" si="3"/>
        <v>0</v>
      </c>
      <c r="H43" s="287">
        <v>0</v>
      </c>
      <c r="I43" s="287">
        <v>0</v>
      </c>
      <c r="J43" s="287">
        <f t="shared" si="4"/>
        <v>0</v>
      </c>
    </row>
    <row r="44" spans="1:10" ht="12" customHeight="1">
      <c r="A44" s="267"/>
      <c r="B44" s="274"/>
      <c r="C44" s="533" t="s">
        <v>235</v>
      </c>
      <c r="D44" s="534"/>
      <c r="E44" s="287">
        <v>0</v>
      </c>
      <c r="F44" s="287">
        <v>0</v>
      </c>
      <c r="G44" s="287">
        <f t="shared" si="3"/>
        <v>0</v>
      </c>
      <c r="H44" s="287">
        <v>0</v>
      </c>
      <c r="I44" s="287">
        <v>0</v>
      </c>
      <c r="J44" s="287">
        <f t="shared" si="4"/>
        <v>0</v>
      </c>
    </row>
    <row r="45" spans="1:10" ht="12" customHeight="1">
      <c r="A45" s="267"/>
      <c r="B45" s="274"/>
      <c r="C45" s="299"/>
      <c r="D45" s="288"/>
      <c r="E45" s="287"/>
      <c r="F45" s="287"/>
      <c r="G45" s="273"/>
      <c r="H45" s="287"/>
      <c r="I45" s="287"/>
      <c r="J45" s="273"/>
    </row>
    <row r="46" spans="1:10" ht="12" customHeight="1">
      <c r="A46" s="267"/>
      <c r="B46" s="285" t="s">
        <v>240</v>
      </c>
      <c r="C46" s="286"/>
      <c r="D46" s="288"/>
      <c r="E46" s="302">
        <f>+E47+E48+E49</f>
        <v>0</v>
      </c>
      <c r="F46" s="302">
        <f>+F47+F48+F49</f>
        <v>0</v>
      </c>
      <c r="G46" s="302">
        <f>+G47+G48+G49</f>
        <v>0</v>
      </c>
      <c r="H46" s="302">
        <f>+H47+H48+H49</f>
        <v>0</v>
      </c>
      <c r="I46" s="302">
        <f>+I47+I48+I49</f>
        <v>0</v>
      </c>
      <c r="J46" s="302">
        <f t="shared" si="4"/>
        <v>0</v>
      </c>
    </row>
    <row r="47" spans="1:10" ht="12" customHeight="1">
      <c r="A47" s="267"/>
      <c r="B47" s="285"/>
      <c r="C47" s="533" t="s">
        <v>207</v>
      </c>
      <c r="D47" s="534"/>
      <c r="E47" s="287">
        <v>0</v>
      </c>
      <c r="F47" s="287">
        <v>0</v>
      </c>
      <c r="G47" s="287">
        <f t="shared" si="3"/>
        <v>0</v>
      </c>
      <c r="H47" s="287">
        <v>0</v>
      </c>
      <c r="I47" s="287">
        <v>0</v>
      </c>
      <c r="J47" s="287">
        <f t="shared" si="4"/>
        <v>0</v>
      </c>
    </row>
    <row r="48" spans="1:10" ht="12" customHeight="1">
      <c r="A48" s="267"/>
      <c r="B48" s="274"/>
      <c r="C48" s="533" t="s">
        <v>234</v>
      </c>
      <c r="D48" s="534"/>
      <c r="E48" s="287">
        <v>0</v>
      </c>
      <c r="F48" s="287">
        <v>0</v>
      </c>
      <c r="G48" s="287">
        <f t="shared" si="3"/>
        <v>0</v>
      </c>
      <c r="H48" s="287">
        <v>0</v>
      </c>
      <c r="I48" s="287">
        <v>0</v>
      </c>
      <c r="J48" s="287">
        <f t="shared" si="4"/>
        <v>0</v>
      </c>
    </row>
    <row r="49" spans="1:11" ht="12" customHeight="1">
      <c r="A49" s="267"/>
      <c r="B49" s="274"/>
      <c r="C49" s="533" t="s">
        <v>235</v>
      </c>
      <c r="D49" s="534"/>
      <c r="E49" s="287">
        <v>0</v>
      </c>
      <c r="F49" s="287">
        <v>0</v>
      </c>
      <c r="G49" s="287">
        <f t="shared" si="3"/>
        <v>0</v>
      </c>
      <c r="H49" s="287">
        <v>0</v>
      </c>
      <c r="I49" s="287">
        <v>0</v>
      </c>
      <c r="J49" s="287">
        <f t="shared" si="4"/>
        <v>0</v>
      </c>
    </row>
    <row r="50" spans="1:11" s="292" customFormat="1" ht="12" customHeight="1">
      <c r="A50" s="264"/>
      <c r="B50" s="289"/>
      <c r="C50" s="300"/>
      <c r="D50" s="301"/>
      <c r="E50" s="290"/>
      <c r="F50" s="290"/>
      <c r="G50" s="290"/>
      <c r="H50" s="290"/>
      <c r="I50" s="290"/>
      <c r="J50" s="290"/>
      <c r="K50" s="291"/>
    </row>
    <row r="51" spans="1:11" ht="12" customHeight="1">
      <c r="A51" s="267"/>
      <c r="B51" s="285" t="s">
        <v>241</v>
      </c>
      <c r="C51" s="293"/>
      <c r="D51" s="288"/>
      <c r="E51" s="302">
        <f>+E52</f>
        <v>0</v>
      </c>
      <c r="F51" s="302">
        <f>+F52</f>
        <v>0</v>
      </c>
      <c r="G51" s="302">
        <f>+G52</f>
        <v>0</v>
      </c>
      <c r="H51" s="302">
        <f>+H52</f>
        <v>0</v>
      </c>
      <c r="I51" s="302">
        <f>+I52</f>
        <v>0</v>
      </c>
      <c r="J51" s="302">
        <f t="shared" si="4"/>
        <v>0</v>
      </c>
    </row>
    <row r="52" spans="1:11" ht="12" customHeight="1">
      <c r="A52" s="267"/>
      <c r="B52" s="274"/>
      <c r="C52" s="533" t="s">
        <v>236</v>
      </c>
      <c r="D52" s="534"/>
      <c r="E52" s="287">
        <v>0</v>
      </c>
      <c r="F52" s="287">
        <v>0</v>
      </c>
      <c r="G52" s="287">
        <f t="shared" ref="G52" si="5">+E52+F52</f>
        <v>0</v>
      </c>
      <c r="H52" s="287">
        <v>0</v>
      </c>
      <c r="I52" s="287">
        <v>0</v>
      </c>
      <c r="J52" s="287">
        <f t="shared" si="4"/>
        <v>0</v>
      </c>
    </row>
    <row r="53" spans="1:11" ht="12" customHeight="1">
      <c r="A53" s="267"/>
      <c r="B53" s="276"/>
      <c r="C53" s="277"/>
      <c r="D53" s="278"/>
      <c r="E53" s="280"/>
      <c r="F53" s="280"/>
      <c r="G53" s="280"/>
      <c r="H53" s="280"/>
      <c r="I53" s="280"/>
      <c r="J53" s="280"/>
    </row>
    <row r="54" spans="1:11" ht="12" customHeight="1">
      <c r="A54" s="264"/>
      <c r="B54" s="281"/>
      <c r="C54" s="282"/>
      <c r="D54" s="294" t="s">
        <v>237</v>
      </c>
      <c r="E54" s="287">
        <f>+E34+E35+E36+E37+E40+E43+E44+E46+E51</f>
        <v>0</v>
      </c>
      <c r="F54" s="287">
        <f t="shared" ref="F54:I54" si="6">+F34+F35+F36+F37+F40+F43+F44+F46+F51</f>
        <v>0</v>
      </c>
      <c r="G54" s="287">
        <f t="shared" si="6"/>
        <v>0</v>
      </c>
      <c r="H54" s="287">
        <f t="shared" si="6"/>
        <v>0</v>
      </c>
      <c r="I54" s="287">
        <f t="shared" si="6"/>
        <v>0</v>
      </c>
      <c r="J54" s="535">
        <f>+J33+J46+J51</f>
        <v>0</v>
      </c>
    </row>
    <row r="55" spans="1:11">
      <c r="A55" s="267"/>
      <c r="B55" s="284"/>
      <c r="C55" s="284"/>
      <c r="D55" s="284"/>
      <c r="E55" s="284"/>
      <c r="F55" s="284"/>
      <c r="G55" s="284"/>
      <c r="H55" s="537" t="s">
        <v>524</v>
      </c>
      <c r="I55" s="538"/>
      <c r="J55" s="536"/>
    </row>
    <row r="56" spans="1:11">
      <c r="A56" s="267"/>
      <c r="B56" s="532"/>
      <c r="C56" s="532"/>
      <c r="D56" s="532"/>
      <c r="E56" s="532"/>
      <c r="F56" s="532"/>
      <c r="G56" s="532"/>
      <c r="H56" s="532"/>
      <c r="I56" s="532"/>
      <c r="J56" s="532"/>
    </row>
    <row r="57" spans="1:11">
      <c r="B57" s="295"/>
      <c r="C57" s="295"/>
      <c r="D57" s="262"/>
      <c r="E57" s="262"/>
      <c r="F57" s="262"/>
      <c r="G57" s="262"/>
      <c r="H57" s="262"/>
      <c r="I57" s="262"/>
      <c r="J57" s="262"/>
    </row>
    <row r="58" spans="1:11">
      <c r="B58" s="262"/>
      <c r="C58" s="262"/>
      <c r="D58" s="262"/>
      <c r="E58" s="262"/>
      <c r="F58" s="262"/>
      <c r="G58" s="262"/>
      <c r="H58" s="262"/>
      <c r="I58" s="262"/>
      <c r="J58" s="262"/>
    </row>
    <row r="59" spans="1:11">
      <c r="B59" s="262"/>
      <c r="C59" s="262"/>
      <c r="D59" s="262"/>
      <c r="E59" s="262"/>
      <c r="F59" s="262"/>
      <c r="G59" s="262"/>
      <c r="H59" s="262"/>
      <c r="I59" s="262"/>
      <c r="J59" s="262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10" workbookViewId="0">
      <selection activeCell="D29" sqref="D29"/>
    </sheetView>
  </sheetViews>
  <sheetFormatPr baseColWidth="10" defaultRowHeight="15"/>
  <cols>
    <col min="1" max="1" width="2.28515625" style="303" customWidth="1"/>
    <col min="2" max="2" width="3.28515625" style="263" customWidth="1"/>
    <col min="3" max="3" width="52.5703125" style="263" customWidth="1"/>
    <col min="4" max="9" width="12.7109375" style="263" customWidth="1"/>
    <col min="10" max="10" width="2.7109375" style="303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544" t="s">
        <v>194</v>
      </c>
      <c r="C2" s="545"/>
      <c r="D2" s="545"/>
      <c r="E2" s="545"/>
      <c r="F2" s="545"/>
      <c r="G2" s="545"/>
      <c r="H2" s="545"/>
      <c r="I2" s="546"/>
    </row>
    <row r="3" spans="2:9">
      <c r="B3" s="547" t="s">
        <v>410</v>
      </c>
      <c r="C3" s="548"/>
      <c r="D3" s="548"/>
      <c r="E3" s="548"/>
      <c r="F3" s="548"/>
      <c r="G3" s="548"/>
      <c r="H3" s="548"/>
      <c r="I3" s="549"/>
    </row>
    <row r="4" spans="2:9">
      <c r="B4" s="547" t="s">
        <v>243</v>
      </c>
      <c r="C4" s="548"/>
      <c r="D4" s="548"/>
      <c r="E4" s="548"/>
      <c r="F4" s="548"/>
      <c r="G4" s="548"/>
      <c r="H4" s="548"/>
      <c r="I4" s="549"/>
    </row>
    <row r="5" spans="2:9">
      <c r="B5" s="547" t="s">
        <v>244</v>
      </c>
      <c r="C5" s="548"/>
      <c r="D5" s="548"/>
      <c r="E5" s="548"/>
      <c r="F5" s="548"/>
      <c r="G5" s="548"/>
      <c r="H5" s="548"/>
      <c r="I5" s="549"/>
    </row>
    <row r="6" spans="2:9">
      <c r="B6" s="550" t="s">
        <v>216</v>
      </c>
      <c r="C6" s="551"/>
      <c r="D6" s="551"/>
      <c r="E6" s="551"/>
      <c r="F6" s="551"/>
      <c r="G6" s="551"/>
      <c r="H6" s="551"/>
      <c r="I6" s="552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553" t="s">
        <v>76</v>
      </c>
      <c r="C8" s="553"/>
      <c r="D8" s="554" t="s">
        <v>245</v>
      </c>
      <c r="E8" s="554"/>
      <c r="F8" s="554"/>
      <c r="G8" s="554"/>
      <c r="H8" s="554"/>
      <c r="I8" s="554" t="s">
        <v>246</v>
      </c>
    </row>
    <row r="9" spans="2:9" ht="22.5">
      <c r="B9" s="553"/>
      <c r="C9" s="553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54"/>
    </row>
    <row r="10" spans="2:9">
      <c r="B10" s="553"/>
      <c r="C10" s="553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05"/>
      <c r="C11" s="306"/>
      <c r="D11" s="307"/>
      <c r="E11" s="307"/>
      <c r="F11" s="307"/>
      <c r="G11" s="307"/>
      <c r="H11" s="307"/>
      <c r="I11" s="307"/>
    </row>
    <row r="12" spans="2:9">
      <c r="B12" s="308"/>
      <c r="C12" s="309" t="s">
        <v>410</v>
      </c>
      <c r="D12" s="318">
        <v>6185000</v>
      </c>
      <c r="E12" s="318">
        <v>1481091.7</v>
      </c>
      <c r="F12" s="318">
        <f>+D12+E12</f>
        <v>7666091.7000000002</v>
      </c>
      <c r="G12" s="318">
        <v>6271660.3700000001</v>
      </c>
      <c r="H12" s="318">
        <v>5754166.1500000004</v>
      </c>
      <c r="I12" s="318">
        <f>+F12-G12</f>
        <v>1394431.33</v>
      </c>
    </row>
    <row r="13" spans="2:9">
      <c r="B13" s="308"/>
      <c r="C13" s="309"/>
      <c r="D13" s="318"/>
      <c r="E13" s="318"/>
      <c r="F13" s="318">
        <f t="shared" ref="F13:F20" si="0">+D13+E13</f>
        <v>0</v>
      </c>
      <c r="G13" s="318"/>
      <c r="H13" s="318"/>
      <c r="I13" s="318">
        <f t="shared" ref="I13:I20" si="1">+F13-G13</f>
        <v>0</v>
      </c>
    </row>
    <row r="14" spans="2:9">
      <c r="B14" s="308"/>
      <c r="C14" s="309"/>
      <c r="D14" s="318"/>
      <c r="E14" s="318"/>
      <c r="F14" s="318">
        <f t="shared" si="0"/>
        <v>0</v>
      </c>
      <c r="G14" s="318"/>
      <c r="H14" s="318"/>
      <c r="I14" s="318">
        <f t="shared" si="1"/>
        <v>0</v>
      </c>
    </row>
    <row r="15" spans="2:9">
      <c r="B15" s="308"/>
      <c r="C15" s="309"/>
      <c r="D15" s="318"/>
      <c r="E15" s="318"/>
      <c r="F15" s="318">
        <f t="shared" si="0"/>
        <v>0</v>
      </c>
      <c r="G15" s="318"/>
      <c r="H15" s="318"/>
      <c r="I15" s="318">
        <f t="shared" si="1"/>
        <v>0</v>
      </c>
    </row>
    <row r="16" spans="2:9">
      <c r="B16" s="308"/>
      <c r="C16" s="309"/>
      <c r="D16" s="318"/>
      <c r="E16" s="318"/>
      <c r="F16" s="318">
        <f t="shared" si="0"/>
        <v>0</v>
      </c>
      <c r="G16" s="318"/>
      <c r="H16" s="318"/>
      <c r="I16" s="318">
        <f t="shared" si="1"/>
        <v>0</v>
      </c>
    </row>
    <row r="17" spans="1:10">
      <c r="B17" s="308"/>
      <c r="C17" s="309"/>
      <c r="D17" s="318"/>
      <c r="E17" s="318"/>
      <c r="F17" s="318">
        <f t="shared" si="0"/>
        <v>0</v>
      </c>
      <c r="G17" s="318"/>
      <c r="H17" s="318"/>
      <c r="I17" s="318">
        <f t="shared" si="1"/>
        <v>0</v>
      </c>
    </row>
    <row r="18" spans="1:10">
      <c r="B18" s="308"/>
      <c r="C18" s="309"/>
      <c r="D18" s="318"/>
      <c r="E18" s="318"/>
      <c r="F18" s="318">
        <f t="shared" si="0"/>
        <v>0</v>
      </c>
      <c r="G18" s="318"/>
      <c r="H18" s="318"/>
      <c r="I18" s="318">
        <f t="shared" si="1"/>
        <v>0</v>
      </c>
    </row>
    <row r="19" spans="1:10">
      <c r="B19" s="308"/>
      <c r="C19" s="309"/>
      <c r="D19" s="318"/>
      <c r="E19" s="318"/>
      <c r="F19" s="318">
        <f t="shared" si="0"/>
        <v>0</v>
      </c>
      <c r="G19" s="318"/>
      <c r="H19" s="318"/>
      <c r="I19" s="318">
        <f t="shared" si="1"/>
        <v>0</v>
      </c>
    </row>
    <row r="20" spans="1:10">
      <c r="B20" s="308"/>
      <c r="C20" s="309"/>
      <c r="D20" s="318"/>
      <c r="E20" s="318"/>
      <c r="F20" s="318">
        <f t="shared" si="0"/>
        <v>0</v>
      </c>
      <c r="G20" s="318"/>
      <c r="H20" s="318"/>
      <c r="I20" s="318">
        <f t="shared" si="1"/>
        <v>0</v>
      </c>
    </row>
    <row r="21" spans="1:10">
      <c r="B21" s="310"/>
      <c r="C21" s="311"/>
      <c r="D21" s="312"/>
      <c r="E21" s="312"/>
      <c r="F21" s="312"/>
      <c r="G21" s="312"/>
      <c r="H21" s="312"/>
      <c r="I21" s="312"/>
    </row>
    <row r="22" spans="1:10" s="316" customFormat="1">
      <c r="A22" s="313"/>
      <c r="B22" s="314"/>
      <c r="C22" s="315" t="s">
        <v>252</v>
      </c>
      <c r="D22" s="317">
        <f>SUM(D12:D20)</f>
        <v>6185000</v>
      </c>
      <c r="E22" s="317">
        <f t="shared" ref="E22:I22" si="2">SUM(E12:E20)</f>
        <v>1481091.7</v>
      </c>
      <c r="F22" s="317">
        <f t="shared" si="2"/>
        <v>7666091.7000000002</v>
      </c>
      <c r="G22" s="317">
        <f t="shared" si="2"/>
        <v>6271660.3700000001</v>
      </c>
      <c r="H22" s="317">
        <f t="shared" si="2"/>
        <v>5754166.1500000004</v>
      </c>
      <c r="I22" s="317">
        <f t="shared" si="2"/>
        <v>1394431.33</v>
      </c>
      <c r="J22" s="313"/>
    </row>
    <row r="23" spans="1:10">
      <c r="B23" s="262"/>
      <c r="C23" s="262"/>
      <c r="D23" s="262"/>
      <c r="E23" s="262"/>
      <c r="F23" s="262"/>
      <c r="G23" s="262"/>
      <c r="H23" s="262"/>
      <c r="I23" s="262"/>
    </row>
    <row r="24" spans="1:10">
      <c r="B24" s="262"/>
      <c r="C24" s="262"/>
      <c r="D24" s="262"/>
      <c r="E24" s="262"/>
      <c r="F24" s="262"/>
      <c r="G24" s="262"/>
      <c r="H24" s="262"/>
      <c r="I24" s="262"/>
    </row>
    <row r="25" spans="1:10">
      <c r="B25" s="262"/>
      <c r="C25" s="262"/>
      <c r="D25" s="262"/>
      <c r="E25" s="262"/>
      <c r="F25" s="262"/>
      <c r="G25" s="262"/>
      <c r="H25" s="262"/>
      <c r="I25" s="262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D21" sqref="D21"/>
    </sheetView>
  </sheetViews>
  <sheetFormatPr baseColWidth="10" defaultRowHeight="15"/>
  <cols>
    <col min="1" max="1" width="2.5703125" style="303" customWidth="1"/>
    <col min="2" max="2" width="2" style="263" customWidth="1"/>
    <col min="3" max="3" width="45.85546875" style="263" customWidth="1"/>
    <col min="4" max="9" width="12.7109375" style="263" customWidth="1"/>
    <col min="10" max="10" width="4" style="303" customWidth="1"/>
  </cols>
  <sheetData>
    <row r="1" spans="2:9" s="303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544" t="s">
        <v>194</v>
      </c>
      <c r="C2" s="545"/>
      <c r="D2" s="545"/>
      <c r="E2" s="545"/>
      <c r="F2" s="545"/>
      <c r="G2" s="545"/>
      <c r="H2" s="545"/>
      <c r="I2" s="546"/>
    </row>
    <row r="3" spans="2:9">
      <c r="B3" s="547" t="s">
        <v>410</v>
      </c>
      <c r="C3" s="548"/>
      <c r="D3" s="548"/>
      <c r="E3" s="548"/>
      <c r="F3" s="548"/>
      <c r="G3" s="548"/>
      <c r="H3" s="548"/>
      <c r="I3" s="549"/>
    </row>
    <row r="4" spans="2:9">
      <c r="B4" s="547" t="s">
        <v>243</v>
      </c>
      <c r="C4" s="548"/>
      <c r="D4" s="548"/>
      <c r="E4" s="548"/>
      <c r="F4" s="548"/>
      <c r="G4" s="548"/>
      <c r="H4" s="548"/>
      <c r="I4" s="549"/>
    </row>
    <row r="5" spans="2:9">
      <c r="B5" s="547" t="s">
        <v>253</v>
      </c>
      <c r="C5" s="548"/>
      <c r="D5" s="548"/>
      <c r="E5" s="548"/>
      <c r="F5" s="548"/>
      <c r="G5" s="548"/>
      <c r="H5" s="548"/>
      <c r="I5" s="549"/>
    </row>
    <row r="6" spans="2:9">
      <c r="B6" s="550" t="s">
        <v>216</v>
      </c>
      <c r="C6" s="551"/>
      <c r="D6" s="551"/>
      <c r="E6" s="551"/>
      <c r="F6" s="551"/>
      <c r="G6" s="551"/>
      <c r="H6" s="551"/>
      <c r="I6" s="552"/>
    </row>
    <row r="7" spans="2:9" s="303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555" t="s">
        <v>76</v>
      </c>
      <c r="C8" s="556"/>
      <c r="D8" s="554" t="s">
        <v>254</v>
      </c>
      <c r="E8" s="554"/>
      <c r="F8" s="554"/>
      <c r="G8" s="554"/>
      <c r="H8" s="554"/>
      <c r="I8" s="554" t="s">
        <v>246</v>
      </c>
    </row>
    <row r="9" spans="2:9" ht="22.5">
      <c r="B9" s="557"/>
      <c r="C9" s="558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54"/>
    </row>
    <row r="10" spans="2:9">
      <c r="B10" s="559"/>
      <c r="C10" s="560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2:9">
      <c r="B11" s="319"/>
      <c r="C11" s="320"/>
      <c r="D11" s="321"/>
      <c r="E11" s="321"/>
      <c r="F11" s="321"/>
      <c r="G11" s="321"/>
      <c r="H11" s="321"/>
      <c r="I11" s="321"/>
    </row>
    <row r="12" spans="2:9">
      <c r="B12" s="305"/>
      <c r="C12" s="322" t="s">
        <v>255</v>
      </c>
      <c r="D12" s="328">
        <v>6185000</v>
      </c>
      <c r="E12" s="328">
        <v>1481091.7</v>
      </c>
      <c r="F12" s="328">
        <f>+D12+E12</f>
        <v>7666091.7000000002</v>
      </c>
      <c r="G12" s="328">
        <v>6271660.3700000001</v>
      </c>
      <c r="H12" s="318">
        <v>5754166.1500000004</v>
      </c>
      <c r="I12" s="328">
        <f>+F12-G12</f>
        <v>1394431.33</v>
      </c>
    </row>
    <row r="13" spans="2:9">
      <c r="B13" s="305"/>
      <c r="C13" s="306"/>
      <c r="D13" s="328"/>
      <c r="E13" s="328"/>
      <c r="F13" s="328"/>
      <c r="G13" s="328"/>
      <c r="H13" s="328"/>
      <c r="I13" s="328"/>
    </row>
    <row r="14" spans="2:9">
      <c r="B14" s="323"/>
      <c r="C14" s="322" t="s">
        <v>256</v>
      </c>
      <c r="D14" s="328"/>
      <c r="E14" s="328"/>
      <c r="F14" s="328">
        <f>+D14+E14</f>
        <v>0</v>
      </c>
      <c r="G14" s="328"/>
      <c r="H14" s="328"/>
      <c r="I14" s="328">
        <f>+F14-G14</f>
        <v>0</v>
      </c>
    </row>
    <row r="15" spans="2:9">
      <c r="B15" s="305"/>
      <c r="C15" s="306"/>
      <c r="D15" s="328"/>
      <c r="E15" s="328"/>
      <c r="F15" s="328"/>
      <c r="G15" s="328"/>
      <c r="H15" s="328"/>
      <c r="I15" s="328"/>
    </row>
    <row r="16" spans="2:9">
      <c r="B16" s="323"/>
      <c r="C16" s="322" t="s">
        <v>257</v>
      </c>
      <c r="D16" s="328"/>
      <c r="E16" s="328"/>
      <c r="F16" s="328">
        <f>+D16+E16</f>
        <v>0</v>
      </c>
      <c r="G16" s="328"/>
      <c r="H16" s="328"/>
      <c r="I16" s="328">
        <f>+F16-G16</f>
        <v>0</v>
      </c>
    </row>
    <row r="17" spans="1:10">
      <c r="B17" s="324"/>
      <c r="C17" s="325"/>
      <c r="D17" s="326"/>
      <c r="E17" s="326"/>
      <c r="F17" s="326"/>
      <c r="G17" s="326"/>
      <c r="H17" s="326"/>
      <c r="I17" s="326"/>
    </row>
    <row r="18" spans="1:10" s="316" customFormat="1">
      <c r="A18" s="313"/>
      <c r="B18" s="324"/>
      <c r="C18" s="325" t="s">
        <v>252</v>
      </c>
      <c r="D18" s="327">
        <f>+D12+D14+D16</f>
        <v>6185000</v>
      </c>
      <c r="E18" s="327">
        <f t="shared" ref="E18:I18" si="0">+E12+E14+E16</f>
        <v>1481091.7</v>
      </c>
      <c r="F18" s="327">
        <f t="shared" si="0"/>
        <v>7666091.7000000002</v>
      </c>
      <c r="G18" s="327">
        <f t="shared" si="0"/>
        <v>6271660.3700000001</v>
      </c>
      <c r="H18" s="327">
        <f t="shared" si="0"/>
        <v>5754166.1500000004</v>
      </c>
      <c r="I18" s="327">
        <f t="shared" si="0"/>
        <v>1394431.33</v>
      </c>
      <c r="J18" s="313"/>
    </row>
    <row r="19" spans="1:10" s="303" customFormat="1">
      <c r="B19" s="262"/>
      <c r="C19" s="262"/>
      <c r="D19" s="262"/>
      <c r="E19" s="262"/>
      <c r="F19" s="262"/>
      <c r="G19" s="262"/>
      <c r="H19" s="262"/>
      <c r="I19" s="262"/>
    </row>
    <row r="21" spans="1:10">
      <c r="D21" s="329" t="str">
        <f>IF(D18=CAdmon!D22," ","ERROR")</f>
        <v xml:space="preserve"> </v>
      </c>
      <c r="E21" s="329" t="str">
        <f>IF(E18=CAdmon!E22," ","ERROR")</f>
        <v xml:space="preserve"> </v>
      </c>
      <c r="F21" s="329" t="str">
        <f>IF(F18=CAdmon!F22," ","ERROR")</f>
        <v xml:space="preserve"> </v>
      </c>
      <c r="G21" s="329" t="str">
        <f>IF(G18=CAdmon!G22," ","ERROR")</f>
        <v xml:space="preserve"> </v>
      </c>
      <c r="H21" s="329" t="str">
        <f>IF(H18=CAdmon!H22," ","ERROR")</f>
        <v xml:space="preserve"> </v>
      </c>
      <c r="I21" s="329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opLeftCell="A76" workbookViewId="0">
      <selection activeCell="D84" sqref="D84"/>
    </sheetView>
  </sheetViews>
  <sheetFormatPr baseColWidth="10" defaultRowHeight="15"/>
  <cols>
    <col min="1" max="1" width="2.42578125" style="303" customWidth="1"/>
    <col min="2" max="2" width="4.5703125" style="263" customWidth="1"/>
    <col min="3" max="3" width="57.28515625" style="263" customWidth="1"/>
    <col min="4" max="9" width="12.7109375" style="263" customWidth="1"/>
    <col min="10" max="10" width="3.7109375" style="303" customWidth="1"/>
  </cols>
  <sheetData>
    <row r="1" spans="2:9">
      <c r="B1" s="544" t="s">
        <v>194</v>
      </c>
      <c r="C1" s="545"/>
      <c r="D1" s="545"/>
      <c r="E1" s="545"/>
      <c r="F1" s="545"/>
      <c r="G1" s="545"/>
      <c r="H1" s="545"/>
      <c r="I1" s="546"/>
    </row>
    <row r="2" spans="2:9">
      <c r="B2" s="547" t="s">
        <v>410</v>
      </c>
      <c r="C2" s="548"/>
      <c r="D2" s="548"/>
      <c r="E2" s="548"/>
      <c r="F2" s="548"/>
      <c r="G2" s="548"/>
      <c r="H2" s="548"/>
      <c r="I2" s="549"/>
    </row>
    <row r="3" spans="2:9">
      <c r="B3" s="547" t="s">
        <v>243</v>
      </c>
      <c r="C3" s="548"/>
      <c r="D3" s="548"/>
      <c r="E3" s="548"/>
      <c r="F3" s="548"/>
      <c r="G3" s="548"/>
      <c r="H3" s="548"/>
      <c r="I3" s="549"/>
    </row>
    <row r="4" spans="2:9">
      <c r="B4" s="547" t="s">
        <v>283</v>
      </c>
      <c r="C4" s="548"/>
      <c r="D4" s="548"/>
      <c r="E4" s="548"/>
      <c r="F4" s="548"/>
      <c r="G4" s="548"/>
      <c r="H4" s="548"/>
      <c r="I4" s="549"/>
    </row>
    <row r="5" spans="2:9">
      <c r="B5" s="550" t="s">
        <v>216</v>
      </c>
      <c r="C5" s="551"/>
      <c r="D5" s="551"/>
      <c r="E5" s="551"/>
      <c r="F5" s="551"/>
      <c r="G5" s="551"/>
      <c r="H5" s="551"/>
      <c r="I5" s="552"/>
    </row>
    <row r="6" spans="2:9" s="303" customFormat="1" ht="6.75" customHeight="1">
      <c r="B6" s="262"/>
      <c r="C6" s="262"/>
      <c r="D6" s="262"/>
      <c r="E6" s="262"/>
      <c r="F6" s="262"/>
      <c r="G6" s="262"/>
      <c r="H6" s="262"/>
      <c r="I6" s="262"/>
    </row>
    <row r="7" spans="2:9">
      <c r="B7" s="553" t="s">
        <v>76</v>
      </c>
      <c r="C7" s="553"/>
      <c r="D7" s="554" t="s">
        <v>245</v>
      </c>
      <c r="E7" s="554"/>
      <c r="F7" s="554"/>
      <c r="G7" s="554"/>
      <c r="H7" s="554"/>
      <c r="I7" s="554" t="s">
        <v>246</v>
      </c>
    </row>
    <row r="8" spans="2:9" ht="22.5">
      <c r="B8" s="553"/>
      <c r="C8" s="553"/>
      <c r="D8" s="304" t="s">
        <v>247</v>
      </c>
      <c r="E8" s="304" t="s">
        <v>248</v>
      </c>
      <c r="F8" s="304" t="s">
        <v>222</v>
      </c>
      <c r="G8" s="304" t="s">
        <v>223</v>
      </c>
      <c r="H8" s="304" t="s">
        <v>249</v>
      </c>
      <c r="I8" s="554"/>
    </row>
    <row r="9" spans="2:9" ht="11.25" customHeight="1">
      <c r="B9" s="553"/>
      <c r="C9" s="553"/>
      <c r="D9" s="304">
        <v>1</v>
      </c>
      <c r="E9" s="304">
        <v>2</v>
      </c>
      <c r="F9" s="304" t="s">
        <v>250</v>
      </c>
      <c r="G9" s="304">
        <v>4</v>
      </c>
      <c r="H9" s="304">
        <v>5</v>
      </c>
      <c r="I9" s="304" t="s">
        <v>251</v>
      </c>
    </row>
    <row r="10" spans="2:9">
      <c r="B10" s="561" t="s">
        <v>182</v>
      </c>
      <c r="C10" s="562"/>
      <c r="D10" s="333">
        <f>SUM(D11:D17)</f>
        <v>5144784.83</v>
      </c>
      <c r="E10" s="333">
        <f>SUM(E11:E17)</f>
        <v>257411.44999999998</v>
      </c>
      <c r="F10" s="333">
        <f>+D10+E10</f>
        <v>5402196.2800000003</v>
      </c>
      <c r="G10" s="333">
        <f t="shared" ref="G10" si="0">SUM(G11:G17)</f>
        <v>4963861.4400000004</v>
      </c>
      <c r="H10" s="333">
        <f t="shared" ref="H10" si="1">SUM(H11:H17)</f>
        <v>4452205.6999999993</v>
      </c>
      <c r="I10" s="333">
        <f>+F10-G10</f>
        <v>438334.83999999985</v>
      </c>
    </row>
    <row r="11" spans="2:9">
      <c r="B11" s="331"/>
      <c r="C11" s="332" t="s">
        <v>258</v>
      </c>
      <c r="D11" s="328">
        <v>3252973.8</v>
      </c>
      <c r="E11" s="328">
        <f>-87288.96+24436.55</f>
        <v>-62852.41</v>
      </c>
      <c r="F11" s="333">
        <f t="shared" ref="F11:F74" si="2">+D11+E11</f>
        <v>3190121.3899999997</v>
      </c>
      <c r="G11" s="328">
        <v>3151807.86</v>
      </c>
      <c r="H11" s="328">
        <v>3151807.86</v>
      </c>
      <c r="I11" s="333">
        <f t="shared" ref="I11:I74" si="3">+F11-G11</f>
        <v>38313.529999999795</v>
      </c>
    </row>
    <row r="12" spans="2:9">
      <c r="B12" s="331"/>
      <c r="C12" s="332" t="s">
        <v>259</v>
      </c>
      <c r="D12" s="328"/>
      <c r="E12" s="328"/>
      <c r="F12" s="333">
        <f t="shared" si="2"/>
        <v>0</v>
      </c>
      <c r="G12" s="328">
        <v>0</v>
      </c>
      <c r="H12" s="328">
        <v>0</v>
      </c>
      <c r="I12" s="333">
        <f t="shared" si="3"/>
        <v>0</v>
      </c>
    </row>
    <row r="13" spans="2:9">
      <c r="B13" s="331"/>
      <c r="C13" s="332" t="s">
        <v>260</v>
      </c>
      <c r="D13" s="328">
        <v>1019041.04</v>
      </c>
      <c r="E13" s="328">
        <f>-2065.72+46612.09</f>
        <v>44546.369999999995</v>
      </c>
      <c r="F13" s="333">
        <f t="shared" si="2"/>
        <v>1063587.4100000001</v>
      </c>
      <c r="G13" s="328">
        <v>1021719.49</v>
      </c>
      <c r="H13" s="328">
        <f>1021719.49-449313.3+13.77+0.07</f>
        <v>572420.02999999991</v>
      </c>
      <c r="I13" s="333">
        <f t="shared" si="3"/>
        <v>41867.920000000158</v>
      </c>
    </row>
    <row r="14" spans="2:9">
      <c r="B14" s="331"/>
      <c r="C14" s="332" t="s">
        <v>261</v>
      </c>
      <c r="D14" s="328">
        <v>373349.76</v>
      </c>
      <c r="E14" s="328">
        <f>300793.68-50048.7</f>
        <v>250744.97999999998</v>
      </c>
      <c r="F14" s="333">
        <f t="shared" si="2"/>
        <v>624094.74</v>
      </c>
      <c r="G14" s="328">
        <v>337320.73</v>
      </c>
      <c r="H14" s="328">
        <f>337320.73-39312.88</f>
        <v>298007.84999999998</v>
      </c>
      <c r="I14" s="333">
        <f t="shared" si="3"/>
        <v>286774.01</v>
      </c>
    </row>
    <row r="15" spans="2:9">
      <c r="B15" s="331"/>
      <c r="C15" s="332" t="s">
        <v>262</v>
      </c>
      <c r="D15" s="328">
        <v>499420.23</v>
      </c>
      <c r="E15" s="328">
        <f>45972.45-20999.94</f>
        <v>24972.51</v>
      </c>
      <c r="F15" s="333">
        <f t="shared" si="2"/>
        <v>524392.74</v>
      </c>
      <c r="G15" s="328">
        <v>453013.36</v>
      </c>
      <c r="H15" s="328">
        <f>453013.36-23043.4</f>
        <v>429969.95999999996</v>
      </c>
      <c r="I15" s="333">
        <f t="shared" si="3"/>
        <v>71379.38</v>
      </c>
    </row>
    <row r="16" spans="2:9">
      <c r="B16" s="331"/>
      <c r="C16" s="332" t="s">
        <v>263</v>
      </c>
      <c r="D16" s="328"/>
      <c r="E16" s="328"/>
      <c r="F16" s="333">
        <f t="shared" si="2"/>
        <v>0</v>
      </c>
      <c r="G16" s="328"/>
      <c r="H16" s="328"/>
      <c r="I16" s="333">
        <f t="shared" si="3"/>
        <v>0</v>
      </c>
    </row>
    <row r="17" spans="2:9">
      <c r="B17" s="331"/>
      <c r="C17" s="332" t="s">
        <v>264</v>
      </c>
      <c r="D17" s="328"/>
      <c r="E17" s="328"/>
      <c r="F17" s="333">
        <f t="shared" si="2"/>
        <v>0</v>
      </c>
      <c r="G17" s="328"/>
      <c r="H17" s="328"/>
      <c r="I17" s="333">
        <f t="shared" si="3"/>
        <v>0</v>
      </c>
    </row>
    <row r="18" spans="2:9">
      <c r="B18" s="561" t="s">
        <v>89</v>
      </c>
      <c r="C18" s="562"/>
      <c r="D18" s="333">
        <f>SUM(D19:D27)</f>
        <v>222800</v>
      </c>
      <c r="E18" s="333">
        <f>SUM(E19:E27)</f>
        <v>453346.28</v>
      </c>
      <c r="F18" s="333">
        <f>+D18+E18</f>
        <v>676146.28</v>
      </c>
      <c r="G18" s="333">
        <f>SUM(G19:G27)</f>
        <v>240923.69000000003</v>
      </c>
      <c r="H18" s="333">
        <f>SUM(H19:H27)</f>
        <v>240923.69000000003</v>
      </c>
      <c r="I18" s="333">
        <f>+F18-G18</f>
        <v>435222.58999999997</v>
      </c>
    </row>
    <row r="19" spans="2:9">
      <c r="B19" s="331"/>
      <c r="C19" s="332" t="s">
        <v>265</v>
      </c>
      <c r="D19" s="328">
        <v>37700</v>
      </c>
      <c r="E19" s="328">
        <f>87090-1300</f>
        <v>85790</v>
      </c>
      <c r="F19" s="333">
        <f t="shared" si="2"/>
        <v>123490</v>
      </c>
      <c r="G19" s="328">
        <v>66181.83</v>
      </c>
      <c r="H19" s="328">
        <v>66181.83</v>
      </c>
      <c r="I19" s="333">
        <f t="shared" si="3"/>
        <v>57308.17</v>
      </c>
    </row>
    <row r="20" spans="2:9">
      <c r="B20" s="331"/>
      <c r="C20" s="332" t="s">
        <v>266</v>
      </c>
      <c r="D20" s="328">
        <v>12000</v>
      </c>
      <c r="E20" s="328">
        <f>59000-130</f>
        <v>58870</v>
      </c>
      <c r="F20" s="333">
        <f t="shared" si="2"/>
        <v>70870</v>
      </c>
      <c r="G20" s="328">
        <v>18148.21</v>
      </c>
      <c r="H20" s="328">
        <v>18148.21</v>
      </c>
      <c r="I20" s="333">
        <f t="shared" si="3"/>
        <v>52721.79</v>
      </c>
    </row>
    <row r="21" spans="2:9">
      <c r="B21" s="331"/>
      <c r="C21" s="332" t="s">
        <v>267</v>
      </c>
      <c r="D21" s="328"/>
      <c r="E21" s="328"/>
      <c r="F21" s="333">
        <f t="shared" si="2"/>
        <v>0</v>
      </c>
      <c r="G21" s="328">
        <v>0</v>
      </c>
      <c r="H21" s="328">
        <v>0</v>
      </c>
      <c r="I21" s="333">
        <f t="shared" si="3"/>
        <v>0</v>
      </c>
    </row>
    <row r="22" spans="2:9">
      <c r="B22" s="331"/>
      <c r="C22" s="332" t="s">
        <v>268</v>
      </c>
      <c r="D22" s="328">
        <v>1200</v>
      </c>
      <c r="E22" s="328">
        <f>100656.28+2600</f>
        <v>103256.28</v>
      </c>
      <c r="F22" s="333">
        <f t="shared" si="2"/>
        <v>104456.28</v>
      </c>
      <c r="G22" s="328">
        <v>4172.82</v>
      </c>
      <c r="H22" s="328">
        <v>4172.82</v>
      </c>
      <c r="I22" s="333">
        <f t="shared" si="3"/>
        <v>100283.45999999999</v>
      </c>
    </row>
    <row r="23" spans="2:9">
      <c r="B23" s="331"/>
      <c r="C23" s="332" t="s">
        <v>269</v>
      </c>
      <c r="D23" s="328">
        <v>1000</v>
      </c>
      <c r="E23" s="328"/>
      <c r="F23" s="333">
        <f t="shared" si="2"/>
        <v>1000</v>
      </c>
      <c r="G23" s="328">
        <v>570</v>
      </c>
      <c r="H23" s="328">
        <v>570</v>
      </c>
      <c r="I23" s="333">
        <f t="shared" si="3"/>
        <v>430</v>
      </c>
    </row>
    <row r="24" spans="2:9">
      <c r="B24" s="331"/>
      <c r="C24" s="332" t="s">
        <v>270</v>
      </c>
      <c r="D24" s="328">
        <v>126000</v>
      </c>
      <c r="E24" s="328">
        <f>51000-2000</f>
        <v>49000</v>
      </c>
      <c r="F24" s="333">
        <f t="shared" si="2"/>
        <v>175000</v>
      </c>
      <c r="G24" s="328">
        <v>104732.59</v>
      </c>
      <c r="H24" s="328">
        <v>104732.59</v>
      </c>
      <c r="I24" s="333">
        <f t="shared" si="3"/>
        <v>70267.41</v>
      </c>
    </row>
    <row r="25" spans="2:9">
      <c r="B25" s="331"/>
      <c r="C25" s="332" t="s">
        <v>271</v>
      </c>
      <c r="D25" s="328"/>
      <c r="E25" s="328">
        <v>45000</v>
      </c>
      <c r="F25" s="333">
        <f t="shared" si="2"/>
        <v>45000</v>
      </c>
      <c r="G25" s="328">
        <v>3638.76</v>
      </c>
      <c r="H25" s="328">
        <v>3638.76</v>
      </c>
      <c r="I25" s="333">
        <f t="shared" si="3"/>
        <v>41361.24</v>
      </c>
    </row>
    <row r="26" spans="2:9">
      <c r="B26" s="331"/>
      <c r="C26" s="332" t="s">
        <v>272</v>
      </c>
      <c r="D26" s="328"/>
      <c r="E26" s="328"/>
      <c r="F26" s="333">
        <f t="shared" si="2"/>
        <v>0</v>
      </c>
      <c r="G26" s="328">
        <v>0</v>
      </c>
      <c r="H26" s="328">
        <v>0</v>
      </c>
      <c r="I26" s="333">
        <f t="shared" si="3"/>
        <v>0</v>
      </c>
    </row>
    <row r="27" spans="2:9">
      <c r="B27" s="331"/>
      <c r="C27" s="332" t="s">
        <v>273</v>
      </c>
      <c r="D27" s="328">
        <v>44900</v>
      </c>
      <c r="E27" s="328">
        <f>110600+830</f>
        <v>111430</v>
      </c>
      <c r="F27" s="333">
        <f t="shared" si="2"/>
        <v>156330</v>
      </c>
      <c r="G27" s="328">
        <v>43479.48</v>
      </c>
      <c r="H27" s="328">
        <v>43479.48</v>
      </c>
      <c r="I27" s="333">
        <f t="shared" si="3"/>
        <v>112850.51999999999</v>
      </c>
    </row>
    <row r="28" spans="2:9">
      <c r="B28" s="561" t="s">
        <v>91</v>
      </c>
      <c r="C28" s="562"/>
      <c r="D28" s="333">
        <f>SUM(D29:D37)</f>
        <v>817415.16999999993</v>
      </c>
      <c r="E28" s="333">
        <f t="shared" ref="E28" si="4">SUM(E29:E37)</f>
        <v>710333.97</v>
      </c>
      <c r="F28" s="333">
        <f t="shared" si="2"/>
        <v>1527749.14</v>
      </c>
      <c r="G28" s="333">
        <f t="shared" ref="G28" si="5">SUM(G29:G37)</f>
        <v>1041997.84</v>
      </c>
      <c r="H28" s="333">
        <f t="shared" ref="H28" si="6">SUM(H29:H37)</f>
        <v>1036159.36</v>
      </c>
      <c r="I28" s="333">
        <f t="shared" si="3"/>
        <v>485751.29999999993</v>
      </c>
    </row>
    <row r="29" spans="2:9">
      <c r="B29" s="331"/>
      <c r="C29" s="332" t="s">
        <v>274</v>
      </c>
      <c r="D29" s="328">
        <v>214313.04</v>
      </c>
      <c r="E29" s="328">
        <v>4177.5600000000004</v>
      </c>
      <c r="F29" s="333">
        <f t="shared" si="2"/>
        <v>218490.6</v>
      </c>
      <c r="G29" s="328">
        <v>154030.32</v>
      </c>
      <c r="H29" s="328">
        <f>154030.32-2202</f>
        <v>151828.32</v>
      </c>
      <c r="I29" s="333">
        <f t="shared" si="3"/>
        <v>64460.28</v>
      </c>
    </row>
    <row r="30" spans="2:9">
      <c r="B30" s="331"/>
      <c r="C30" s="332" t="s">
        <v>275</v>
      </c>
      <c r="D30" s="328">
        <v>338400</v>
      </c>
      <c r="E30" s="328">
        <v>105600</v>
      </c>
      <c r="F30" s="333">
        <f t="shared" si="2"/>
        <v>444000</v>
      </c>
      <c r="G30" s="328">
        <v>414806.28</v>
      </c>
      <c r="H30" s="328">
        <v>414806.28</v>
      </c>
      <c r="I30" s="333">
        <f t="shared" si="3"/>
        <v>29193.719999999972</v>
      </c>
    </row>
    <row r="31" spans="2:9">
      <c r="B31" s="331"/>
      <c r="C31" s="332" t="s">
        <v>276</v>
      </c>
      <c r="D31" s="328">
        <v>46380</v>
      </c>
      <c r="E31" s="328">
        <v>255328</v>
      </c>
      <c r="F31" s="333">
        <f t="shared" si="2"/>
        <v>301708</v>
      </c>
      <c r="G31" s="328">
        <v>206052.6</v>
      </c>
      <c r="H31" s="328">
        <f>206052.6-1415.48</f>
        <v>204637.12</v>
      </c>
      <c r="I31" s="333">
        <f t="shared" si="3"/>
        <v>95655.4</v>
      </c>
    </row>
    <row r="32" spans="2:9">
      <c r="B32" s="331"/>
      <c r="C32" s="332" t="s">
        <v>277</v>
      </c>
      <c r="D32" s="328">
        <v>46823.45</v>
      </c>
      <c r="E32" s="328">
        <f>10085.45-5000</f>
        <v>5085.4500000000007</v>
      </c>
      <c r="F32" s="333">
        <f t="shared" si="2"/>
        <v>51908.899999999994</v>
      </c>
      <c r="G32" s="328">
        <v>37061.230000000003</v>
      </c>
      <c r="H32" s="328">
        <v>37061.230000000003</v>
      </c>
      <c r="I32" s="333">
        <f t="shared" si="3"/>
        <v>14847.669999999991</v>
      </c>
    </row>
    <row r="33" spans="2:9">
      <c r="B33" s="331"/>
      <c r="C33" s="332" t="s">
        <v>278</v>
      </c>
      <c r="D33" s="328">
        <v>121098.68</v>
      </c>
      <c r="E33" s="328">
        <f>210142.96+3800</f>
        <v>213942.96</v>
      </c>
      <c r="F33" s="333">
        <f t="shared" si="2"/>
        <v>335041.64</v>
      </c>
      <c r="G33" s="328">
        <v>131822.23000000001</v>
      </c>
      <c r="H33" s="328">
        <v>131822.23000000001</v>
      </c>
      <c r="I33" s="333">
        <f t="shared" si="3"/>
        <v>203219.41</v>
      </c>
    </row>
    <row r="34" spans="2:9">
      <c r="B34" s="331"/>
      <c r="C34" s="332" t="s">
        <v>279</v>
      </c>
      <c r="D34" s="328"/>
      <c r="E34" s="328"/>
      <c r="F34" s="333">
        <f t="shared" si="2"/>
        <v>0</v>
      </c>
      <c r="G34" s="328">
        <v>0</v>
      </c>
      <c r="H34" s="328">
        <v>0</v>
      </c>
      <c r="I34" s="333">
        <f t="shared" si="3"/>
        <v>0</v>
      </c>
    </row>
    <row r="35" spans="2:9">
      <c r="B35" s="331"/>
      <c r="C35" s="332" t="s">
        <v>280</v>
      </c>
      <c r="D35" s="328">
        <v>27000</v>
      </c>
      <c r="E35" s="328">
        <f>74400+1200</f>
        <v>75600</v>
      </c>
      <c r="F35" s="333">
        <f t="shared" si="2"/>
        <v>102600</v>
      </c>
      <c r="G35" s="328">
        <v>44651.21</v>
      </c>
      <c r="H35" s="328">
        <v>44651.21</v>
      </c>
      <c r="I35" s="333">
        <f t="shared" si="3"/>
        <v>57948.79</v>
      </c>
    </row>
    <row r="36" spans="2:9">
      <c r="B36" s="331"/>
      <c r="C36" s="332" t="s">
        <v>281</v>
      </c>
      <c r="D36" s="328"/>
      <c r="E36" s="328"/>
      <c r="F36" s="333">
        <f t="shared" si="2"/>
        <v>0</v>
      </c>
      <c r="G36" s="328"/>
      <c r="H36" s="328"/>
      <c r="I36" s="333">
        <f t="shared" si="3"/>
        <v>0</v>
      </c>
    </row>
    <row r="37" spans="2:9">
      <c r="B37" s="331"/>
      <c r="C37" s="332" t="s">
        <v>282</v>
      </c>
      <c r="D37" s="328">
        <v>23400</v>
      </c>
      <c r="E37" s="328">
        <v>50600</v>
      </c>
      <c r="F37" s="333">
        <f t="shared" si="2"/>
        <v>74000</v>
      </c>
      <c r="G37" s="328">
        <v>53573.97</v>
      </c>
      <c r="H37" s="328">
        <f>53573.97-2221</f>
        <v>51352.97</v>
      </c>
      <c r="I37" s="333">
        <f t="shared" si="3"/>
        <v>20426.03</v>
      </c>
    </row>
    <row r="38" spans="2:9">
      <c r="B38" s="561" t="s">
        <v>235</v>
      </c>
      <c r="C38" s="562"/>
      <c r="D38" s="333">
        <f>SUM(D39:D47)</f>
        <v>0</v>
      </c>
      <c r="E38" s="333">
        <f>SUM(E39:E47)</f>
        <v>0</v>
      </c>
      <c r="F38" s="333">
        <f t="shared" si="2"/>
        <v>0</v>
      </c>
      <c r="G38" s="333">
        <f t="shared" ref="G38" si="7">SUM(G39:G47)</f>
        <v>0</v>
      </c>
      <c r="H38" s="333">
        <f t="shared" ref="H38" si="8">SUM(H39:H47)</f>
        <v>0</v>
      </c>
      <c r="I38" s="333">
        <f t="shared" si="3"/>
        <v>0</v>
      </c>
    </row>
    <row r="39" spans="2:9">
      <c r="B39" s="331"/>
      <c r="C39" s="332" t="s">
        <v>95</v>
      </c>
      <c r="D39" s="328"/>
      <c r="E39" s="328"/>
      <c r="F39" s="333">
        <f t="shared" si="2"/>
        <v>0</v>
      </c>
      <c r="G39" s="328"/>
      <c r="H39" s="328"/>
      <c r="I39" s="333">
        <f t="shared" si="3"/>
        <v>0</v>
      </c>
    </row>
    <row r="40" spans="2:9">
      <c r="B40" s="331"/>
      <c r="C40" s="332" t="s">
        <v>97</v>
      </c>
      <c r="D40" s="328"/>
      <c r="E40" s="328"/>
      <c r="F40" s="333">
        <f t="shared" si="2"/>
        <v>0</v>
      </c>
      <c r="G40" s="328"/>
      <c r="H40" s="328"/>
      <c r="I40" s="333">
        <f t="shared" si="3"/>
        <v>0</v>
      </c>
    </row>
    <row r="41" spans="2:9">
      <c r="B41" s="331"/>
      <c r="C41" s="332" t="s">
        <v>99</v>
      </c>
      <c r="D41" s="328"/>
      <c r="E41" s="328"/>
      <c r="F41" s="333">
        <f t="shared" si="2"/>
        <v>0</v>
      </c>
      <c r="G41" s="328"/>
      <c r="H41" s="328"/>
      <c r="I41" s="333">
        <f t="shared" si="3"/>
        <v>0</v>
      </c>
    </row>
    <row r="42" spans="2:9">
      <c r="B42" s="331"/>
      <c r="C42" s="332" t="s">
        <v>100</v>
      </c>
      <c r="D42" s="328"/>
      <c r="E42" s="328"/>
      <c r="F42" s="333">
        <f t="shared" si="2"/>
        <v>0</v>
      </c>
      <c r="G42" s="328"/>
      <c r="H42" s="328"/>
      <c r="I42" s="333">
        <f t="shared" si="3"/>
        <v>0</v>
      </c>
    </row>
    <row r="43" spans="2:9">
      <c r="B43" s="331"/>
      <c r="C43" s="332" t="s">
        <v>102</v>
      </c>
      <c r="D43" s="328"/>
      <c r="E43" s="328"/>
      <c r="F43" s="333">
        <f t="shared" si="2"/>
        <v>0</v>
      </c>
      <c r="G43" s="328"/>
      <c r="H43" s="328"/>
      <c r="I43" s="333">
        <f t="shared" si="3"/>
        <v>0</v>
      </c>
    </row>
    <row r="44" spans="2:9">
      <c r="B44" s="331"/>
      <c r="C44" s="332" t="s">
        <v>284</v>
      </c>
      <c r="D44" s="328"/>
      <c r="E44" s="328"/>
      <c r="F44" s="333">
        <f t="shared" si="2"/>
        <v>0</v>
      </c>
      <c r="G44" s="328"/>
      <c r="H44" s="328"/>
      <c r="I44" s="333">
        <f t="shared" si="3"/>
        <v>0</v>
      </c>
    </row>
    <row r="45" spans="2:9">
      <c r="B45" s="331"/>
      <c r="C45" s="332" t="s">
        <v>105</v>
      </c>
      <c r="D45" s="328"/>
      <c r="E45" s="328"/>
      <c r="F45" s="333">
        <f t="shared" si="2"/>
        <v>0</v>
      </c>
      <c r="G45" s="328"/>
      <c r="H45" s="328"/>
      <c r="I45" s="333">
        <f t="shared" si="3"/>
        <v>0</v>
      </c>
    </row>
    <row r="46" spans="2:9">
      <c r="B46" s="331"/>
      <c r="C46" s="332" t="s">
        <v>106</v>
      </c>
      <c r="D46" s="328"/>
      <c r="E46" s="328"/>
      <c r="F46" s="333">
        <f t="shared" si="2"/>
        <v>0</v>
      </c>
      <c r="G46" s="328"/>
      <c r="H46" s="328"/>
      <c r="I46" s="333">
        <f t="shared" si="3"/>
        <v>0</v>
      </c>
    </row>
    <row r="47" spans="2:9">
      <c r="B47" s="331"/>
      <c r="C47" s="332" t="s">
        <v>108</v>
      </c>
      <c r="D47" s="328"/>
      <c r="E47" s="328"/>
      <c r="F47" s="333">
        <f t="shared" si="2"/>
        <v>0</v>
      </c>
      <c r="G47" s="328"/>
      <c r="H47" s="328"/>
      <c r="I47" s="333">
        <f t="shared" si="3"/>
        <v>0</v>
      </c>
    </row>
    <row r="48" spans="2:9">
      <c r="B48" s="561" t="s">
        <v>285</v>
      </c>
      <c r="C48" s="562"/>
      <c r="D48" s="333">
        <f>SUM(D49:D57)</f>
        <v>0</v>
      </c>
      <c r="E48" s="333">
        <f>SUM(E49:E57)</f>
        <v>60000</v>
      </c>
      <c r="F48" s="333">
        <f t="shared" si="2"/>
        <v>60000</v>
      </c>
      <c r="G48" s="333">
        <f t="shared" ref="G48" si="9">SUM(G49:G57)</f>
        <v>24877.4</v>
      </c>
      <c r="H48" s="333">
        <f t="shared" ref="H48" si="10">SUM(H49:H57)</f>
        <v>24877.4</v>
      </c>
      <c r="I48" s="333">
        <f t="shared" si="3"/>
        <v>35122.6</v>
      </c>
    </row>
    <row r="49" spans="2:9">
      <c r="B49" s="331"/>
      <c r="C49" s="332" t="s">
        <v>286</v>
      </c>
      <c r="D49" s="328"/>
      <c r="E49" s="328">
        <v>60000</v>
      </c>
      <c r="F49" s="333">
        <f t="shared" si="2"/>
        <v>60000</v>
      </c>
      <c r="G49" s="328">
        <v>24877.4</v>
      </c>
      <c r="H49" s="328">
        <v>24877.4</v>
      </c>
      <c r="I49" s="333">
        <f t="shared" si="3"/>
        <v>35122.6</v>
      </c>
    </row>
    <row r="50" spans="2:9">
      <c r="B50" s="331"/>
      <c r="C50" s="332" t="s">
        <v>287</v>
      </c>
      <c r="D50" s="328"/>
      <c r="E50" s="328"/>
      <c r="F50" s="333">
        <f t="shared" si="2"/>
        <v>0</v>
      </c>
      <c r="G50" s="328"/>
      <c r="H50" s="328"/>
      <c r="I50" s="333">
        <f t="shared" si="3"/>
        <v>0</v>
      </c>
    </row>
    <row r="51" spans="2:9">
      <c r="B51" s="331"/>
      <c r="C51" s="332" t="s">
        <v>288</v>
      </c>
      <c r="D51" s="328"/>
      <c r="E51" s="328"/>
      <c r="F51" s="333">
        <f t="shared" si="2"/>
        <v>0</v>
      </c>
      <c r="G51" s="328"/>
      <c r="H51" s="328"/>
      <c r="I51" s="333">
        <f t="shared" si="3"/>
        <v>0</v>
      </c>
    </row>
    <row r="52" spans="2:9">
      <c r="B52" s="331"/>
      <c r="C52" s="332" t="s">
        <v>289</v>
      </c>
      <c r="D52" s="328"/>
      <c r="E52" s="328"/>
      <c r="F52" s="333">
        <f t="shared" si="2"/>
        <v>0</v>
      </c>
      <c r="G52" s="328"/>
      <c r="H52" s="328"/>
      <c r="I52" s="333">
        <f t="shared" si="3"/>
        <v>0</v>
      </c>
    </row>
    <row r="53" spans="2:9">
      <c r="B53" s="331"/>
      <c r="C53" s="332" t="s">
        <v>290</v>
      </c>
      <c r="D53" s="328"/>
      <c r="E53" s="328"/>
      <c r="F53" s="333">
        <f t="shared" si="2"/>
        <v>0</v>
      </c>
      <c r="G53" s="328"/>
      <c r="H53" s="328"/>
      <c r="I53" s="333">
        <f t="shared" si="3"/>
        <v>0</v>
      </c>
    </row>
    <row r="54" spans="2:9">
      <c r="B54" s="331"/>
      <c r="C54" s="332" t="s">
        <v>291</v>
      </c>
      <c r="D54" s="328"/>
      <c r="E54" s="328"/>
      <c r="F54" s="333">
        <f t="shared" si="2"/>
        <v>0</v>
      </c>
      <c r="G54" s="328"/>
      <c r="H54" s="328"/>
      <c r="I54" s="333">
        <f t="shared" si="3"/>
        <v>0</v>
      </c>
    </row>
    <row r="55" spans="2:9">
      <c r="B55" s="331"/>
      <c r="C55" s="332" t="s">
        <v>292</v>
      </c>
      <c r="D55" s="328"/>
      <c r="E55" s="328"/>
      <c r="F55" s="333">
        <f t="shared" si="2"/>
        <v>0</v>
      </c>
      <c r="G55" s="328"/>
      <c r="H55" s="328"/>
      <c r="I55" s="333">
        <f t="shared" si="3"/>
        <v>0</v>
      </c>
    </row>
    <row r="56" spans="2:9">
      <c r="B56" s="331"/>
      <c r="C56" s="332" t="s">
        <v>293</v>
      </c>
      <c r="D56" s="328"/>
      <c r="E56" s="328"/>
      <c r="F56" s="333">
        <f t="shared" si="2"/>
        <v>0</v>
      </c>
      <c r="G56" s="328"/>
      <c r="H56" s="328"/>
      <c r="I56" s="333">
        <f t="shared" si="3"/>
        <v>0</v>
      </c>
    </row>
    <row r="57" spans="2:9">
      <c r="B57" s="331"/>
      <c r="C57" s="332" t="s">
        <v>37</v>
      </c>
      <c r="D57" s="328"/>
      <c r="E57" s="328"/>
      <c r="F57" s="333">
        <f t="shared" si="2"/>
        <v>0</v>
      </c>
      <c r="G57" s="328"/>
      <c r="H57" s="328"/>
      <c r="I57" s="333">
        <f t="shared" si="3"/>
        <v>0</v>
      </c>
    </row>
    <row r="58" spans="2:9">
      <c r="B58" s="561" t="s">
        <v>129</v>
      </c>
      <c r="C58" s="562"/>
      <c r="D58" s="333">
        <f>SUM(D59:D61)</f>
        <v>0</v>
      </c>
      <c r="E58" s="333">
        <f>SUM(E59:E61)</f>
        <v>0</v>
      </c>
      <c r="F58" s="333">
        <f t="shared" si="2"/>
        <v>0</v>
      </c>
      <c r="G58" s="333">
        <f t="shared" ref="G58" si="11">SUM(G59:G61)</f>
        <v>0</v>
      </c>
      <c r="H58" s="333">
        <f t="shared" ref="H58" si="12">SUM(H59:H61)</f>
        <v>0</v>
      </c>
      <c r="I58" s="333">
        <f t="shared" si="3"/>
        <v>0</v>
      </c>
    </row>
    <row r="59" spans="2:9">
      <c r="B59" s="331"/>
      <c r="C59" s="332" t="s">
        <v>294</v>
      </c>
      <c r="D59" s="328"/>
      <c r="E59" s="328"/>
      <c r="F59" s="333">
        <f t="shared" si="2"/>
        <v>0</v>
      </c>
      <c r="G59" s="328"/>
      <c r="H59" s="328"/>
      <c r="I59" s="333">
        <f t="shared" si="3"/>
        <v>0</v>
      </c>
    </row>
    <row r="60" spans="2:9">
      <c r="B60" s="331"/>
      <c r="C60" s="332" t="s">
        <v>295</v>
      </c>
      <c r="D60" s="328"/>
      <c r="E60" s="328"/>
      <c r="F60" s="333">
        <f t="shared" si="2"/>
        <v>0</v>
      </c>
      <c r="G60" s="328"/>
      <c r="H60" s="328"/>
      <c r="I60" s="333">
        <f t="shared" si="3"/>
        <v>0</v>
      </c>
    </row>
    <row r="61" spans="2:9">
      <c r="B61" s="331"/>
      <c r="C61" s="332" t="s">
        <v>296</v>
      </c>
      <c r="D61" s="328"/>
      <c r="E61" s="328"/>
      <c r="F61" s="333">
        <f t="shared" si="2"/>
        <v>0</v>
      </c>
      <c r="G61" s="328"/>
      <c r="H61" s="328"/>
      <c r="I61" s="333">
        <f t="shared" si="3"/>
        <v>0</v>
      </c>
    </row>
    <row r="62" spans="2:9">
      <c r="B62" s="561" t="s">
        <v>297</v>
      </c>
      <c r="C62" s="562"/>
      <c r="D62" s="333">
        <f>SUM(D63:D69)</f>
        <v>0</v>
      </c>
      <c r="E62" s="333">
        <f>SUM(E63:E69)</f>
        <v>0</v>
      </c>
      <c r="F62" s="333">
        <f t="shared" si="2"/>
        <v>0</v>
      </c>
      <c r="G62" s="333">
        <f t="shared" ref="G62" si="13">SUM(G63:G69)</f>
        <v>0</v>
      </c>
      <c r="H62" s="333">
        <f t="shared" ref="H62" si="14">SUM(H63:H69)</f>
        <v>0</v>
      </c>
      <c r="I62" s="333">
        <f t="shared" si="3"/>
        <v>0</v>
      </c>
    </row>
    <row r="63" spans="2:9">
      <c r="B63" s="331"/>
      <c r="C63" s="332" t="s">
        <v>298</v>
      </c>
      <c r="D63" s="328"/>
      <c r="E63" s="328"/>
      <c r="F63" s="333">
        <f t="shared" si="2"/>
        <v>0</v>
      </c>
      <c r="G63" s="328"/>
      <c r="H63" s="328"/>
      <c r="I63" s="333">
        <f t="shared" si="3"/>
        <v>0</v>
      </c>
    </row>
    <row r="64" spans="2:9">
      <c r="B64" s="331"/>
      <c r="C64" s="332" t="s">
        <v>299</v>
      </c>
      <c r="D64" s="328"/>
      <c r="E64" s="328"/>
      <c r="F64" s="333">
        <f t="shared" si="2"/>
        <v>0</v>
      </c>
      <c r="G64" s="328"/>
      <c r="H64" s="328"/>
      <c r="I64" s="333">
        <f t="shared" si="3"/>
        <v>0</v>
      </c>
    </row>
    <row r="65" spans="2:9">
      <c r="B65" s="331"/>
      <c r="C65" s="332" t="s">
        <v>300</v>
      </c>
      <c r="D65" s="328"/>
      <c r="E65" s="328"/>
      <c r="F65" s="333">
        <f t="shared" si="2"/>
        <v>0</v>
      </c>
      <c r="G65" s="328"/>
      <c r="H65" s="328"/>
      <c r="I65" s="333">
        <f t="shared" si="3"/>
        <v>0</v>
      </c>
    </row>
    <row r="66" spans="2:9">
      <c r="B66" s="331"/>
      <c r="C66" s="332" t="s">
        <v>301</v>
      </c>
      <c r="D66" s="328"/>
      <c r="E66" s="328"/>
      <c r="F66" s="333">
        <f t="shared" si="2"/>
        <v>0</v>
      </c>
      <c r="G66" s="328"/>
      <c r="H66" s="328"/>
      <c r="I66" s="333">
        <f t="shared" si="3"/>
        <v>0</v>
      </c>
    </row>
    <row r="67" spans="2:9">
      <c r="B67" s="331"/>
      <c r="C67" s="332" t="s">
        <v>302</v>
      </c>
      <c r="D67" s="328"/>
      <c r="E67" s="328"/>
      <c r="F67" s="333">
        <f t="shared" si="2"/>
        <v>0</v>
      </c>
      <c r="G67" s="328"/>
      <c r="H67" s="328"/>
      <c r="I67" s="333">
        <f t="shared" si="3"/>
        <v>0</v>
      </c>
    </row>
    <row r="68" spans="2:9">
      <c r="B68" s="331"/>
      <c r="C68" s="332" t="s">
        <v>303</v>
      </c>
      <c r="D68" s="328"/>
      <c r="E68" s="328"/>
      <c r="F68" s="333">
        <f t="shared" si="2"/>
        <v>0</v>
      </c>
      <c r="G68" s="328"/>
      <c r="H68" s="328"/>
      <c r="I68" s="333">
        <f t="shared" si="3"/>
        <v>0</v>
      </c>
    </row>
    <row r="69" spans="2:9">
      <c r="B69" s="331"/>
      <c r="C69" s="332" t="s">
        <v>304</v>
      </c>
      <c r="D69" s="328"/>
      <c r="E69" s="328"/>
      <c r="F69" s="333">
        <f t="shared" si="2"/>
        <v>0</v>
      </c>
      <c r="G69" s="328"/>
      <c r="H69" s="328"/>
      <c r="I69" s="333">
        <f t="shared" si="3"/>
        <v>0</v>
      </c>
    </row>
    <row r="70" spans="2:9">
      <c r="B70" s="539" t="s">
        <v>103</v>
      </c>
      <c r="C70" s="533"/>
      <c r="D70" s="333">
        <f>SUM(D71:D73)</f>
        <v>0</v>
      </c>
      <c r="E70" s="333">
        <f>SUM(E71:E73)</f>
        <v>0</v>
      </c>
      <c r="F70" s="333">
        <f t="shared" si="2"/>
        <v>0</v>
      </c>
      <c r="G70" s="333">
        <f t="shared" ref="G70:H70" si="15">SUM(G71:G73)</f>
        <v>0</v>
      </c>
      <c r="H70" s="333">
        <f t="shared" si="15"/>
        <v>0</v>
      </c>
      <c r="I70" s="333">
        <f t="shared" si="3"/>
        <v>0</v>
      </c>
    </row>
    <row r="71" spans="2:9">
      <c r="B71" s="331"/>
      <c r="C71" s="332" t="s">
        <v>112</v>
      </c>
      <c r="D71" s="328"/>
      <c r="E71" s="328"/>
      <c r="F71" s="333">
        <f t="shared" si="2"/>
        <v>0</v>
      </c>
      <c r="G71" s="328"/>
      <c r="H71" s="328"/>
      <c r="I71" s="333">
        <f t="shared" si="3"/>
        <v>0</v>
      </c>
    </row>
    <row r="72" spans="2:9">
      <c r="B72" s="331"/>
      <c r="C72" s="332" t="s">
        <v>50</v>
      </c>
      <c r="D72" s="328"/>
      <c r="E72" s="328"/>
      <c r="F72" s="333">
        <f t="shared" si="2"/>
        <v>0</v>
      </c>
      <c r="G72" s="328"/>
      <c r="H72" s="328"/>
      <c r="I72" s="333">
        <f t="shared" si="3"/>
        <v>0</v>
      </c>
    </row>
    <row r="73" spans="2:9">
      <c r="B73" s="331"/>
      <c r="C73" s="332" t="s">
        <v>115</v>
      </c>
      <c r="D73" s="328"/>
      <c r="E73" s="328"/>
      <c r="F73" s="333">
        <f t="shared" si="2"/>
        <v>0</v>
      </c>
      <c r="G73" s="328"/>
      <c r="H73" s="328"/>
      <c r="I73" s="333">
        <f t="shared" si="3"/>
        <v>0</v>
      </c>
    </row>
    <row r="74" spans="2:9">
      <c r="B74" s="561" t="s">
        <v>305</v>
      </c>
      <c r="C74" s="562"/>
      <c r="D74" s="333">
        <f>SUM(D75:D81)</f>
        <v>0</v>
      </c>
      <c r="E74" s="333">
        <f t="shared" ref="E74" si="16">SUM(E75:E81)</f>
        <v>0</v>
      </c>
      <c r="F74" s="333">
        <f t="shared" si="2"/>
        <v>0</v>
      </c>
      <c r="G74" s="333">
        <f t="shared" ref="G74" si="17">SUM(G75:G81)</f>
        <v>0</v>
      </c>
      <c r="H74" s="333">
        <f t="shared" ref="H74" si="18">SUM(H75:H81)</f>
        <v>0</v>
      </c>
      <c r="I74" s="333">
        <f t="shared" si="3"/>
        <v>0</v>
      </c>
    </row>
    <row r="75" spans="2:9">
      <c r="B75" s="331"/>
      <c r="C75" s="332" t="s">
        <v>306</v>
      </c>
      <c r="D75" s="328"/>
      <c r="E75" s="328"/>
      <c r="F75" s="333">
        <f t="shared" ref="F75:F81" si="19">+D75+E75</f>
        <v>0</v>
      </c>
      <c r="G75" s="328"/>
      <c r="H75" s="328"/>
      <c r="I75" s="333">
        <f t="shared" ref="I75:I81" si="20">+F75-G75</f>
        <v>0</v>
      </c>
    </row>
    <row r="76" spans="2:9">
      <c r="B76" s="331"/>
      <c r="C76" s="332" t="s">
        <v>118</v>
      </c>
      <c r="D76" s="328"/>
      <c r="E76" s="328"/>
      <c r="F76" s="333">
        <f t="shared" si="19"/>
        <v>0</v>
      </c>
      <c r="G76" s="328"/>
      <c r="H76" s="328"/>
      <c r="I76" s="333">
        <f t="shared" si="20"/>
        <v>0</v>
      </c>
    </row>
    <row r="77" spans="2:9">
      <c r="B77" s="331"/>
      <c r="C77" s="332" t="s">
        <v>119</v>
      </c>
      <c r="D77" s="328"/>
      <c r="E77" s="328"/>
      <c r="F77" s="333">
        <f t="shared" si="19"/>
        <v>0</v>
      </c>
      <c r="G77" s="328"/>
      <c r="H77" s="328"/>
      <c r="I77" s="333">
        <f t="shared" si="20"/>
        <v>0</v>
      </c>
    </row>
    <row r="78" spans="2:9">
      <c r="B78" s="331"/>
      <c r="C78" s="332" t="s">
        <v>120</v>
      </c>
      <c r="D78" s="328"/>
      <c r="E78" s="328"/>
      <c r="F78" s="333">
        <f t="shared" si="19"/>
        <v>0</v>
      </c>
      <c r="G78" s="328"/>
      <c r="H78" s="328"/>
      <c r="I78" s="333">
        <f t="shared" si="20"/>
        <v>0</v>
      </c>
    </row>
    <row r="79" spans="2:9">
      <c r="B79" s="331"/>
      <c r="C79" s="332" t="s">
        <v>121</v>
      </c>
      <c r="D79" s="328"/>
      <c r="E79" s="328"/>
      <c r="F79" s="333">
        <f t="shared" si="19"/>
        <v>0</v>
      </c>
      <c r="G79" s="328"/>
      <c r="H79" s="328"/>
      <c r="I79" s="333">
        <f t="shared" si="20"/>
        <v>0</v>
      </c>
    </row>
    <row r="80" spans="2:9">
      <c r="B80" s="331"/>
      <c r="C80" s="332" t="s">
        <v>122</v>
      </c>
      <c r="D80" s="328"/>
      <c r="E80" s="328"/>
      <c r="F80" s="333">
        <f t="shared" si="19"/>
        <v>0</v>
      </c>
      <c r="G80" s="328"/>
      <c r="H80" s="328"/>
      <c r="I80" s="333">
        <f t="shared" si="20"/>
        <v>0</v>
      </c>
    </row>
    <row r="81" spans="1:10">
      <c r="B81" s="331"/>
      <c r="C81" s="332" t="s">
        <v>307</v>
      </c>
      <c r="D81" s="328"/>
      <c r="E81" s="328"/>
      <c r="F81" s="333">
        <f t="shared" si="19"/>
        <v>0</v>
      </c>
      <c r="G81" s="328"/>
      <c r="H81" s="328"/>
      <c r="I81" s="333">
        <f t="shared" si="20"/>
        <v>0</v>
      </c>
    </row>
    <row r="82" spans="1:10" s="316" customFormat="1">
      <c r="A82" s="313"/>
      <c r="B82" s="334"/>
      <c r="C82" s="335" t="s">
        <v>252</v>
      </c>
      <c r="D82" s="336">
        <f>+D10+D18+D28+D38+D48+D58+D62+D70+D74</f>
        <v>6185000</v>
      </c>
      <c r="E82" s="336">
        <f t="shared" ref="E82:I82" si="21">+E10+E18+E28+E38+E48+E58+E62+E70+E74</f>
        <v>1481091.7</v>
      </c>
      <c r="F82" s="336">
        <f t="shared" si="21"/>
        <v>7666091.7000000002</v>
      </c>
      <c r="G82" s="336">
        <f>+G10+G18+G28+G38+G48+G58+G62+G70+G74</f>
        <v>6271660.370000001</v>
      </c>
      <c r="H82" s="336">
        <f>+H10+H18+H28+H38+H48+H58+H62+H70+H74</f>
        <v>5754166.1500000004</v>
      </c>
      <c r="I82" s="336">
        <f t="shared" si="21"/>
        <v>1394431.3299999998</v>
      </c>
      <c r="J82" s="313"/>
    </row>
    <row r="84" spans="1:10" ht="15.75">
      <c r="D84" s="330" t="str">
        <f>IF(CAdmon!D22=COG!D82," ","ERROR")</f>
        <v xml:space="preserve"> </v>
      </c>
      <c r="E84" s="330" t="str">
        <f>IF(CAdmon!E22=COG!E82," ","ERROR")</f>
        <v xml:space="preserve"> </v>
      </c>
      <c r="F84" s="330" t="str">
        <f>IF(CAdmon!F22=COG!F82," ","ERROR")</f>
        <v xml:space="preserve"> </v>
      </c>
      <c r="G84" s="330" t="str">
        <f>IF(CAdmon!G22=COG!G82," ","ERROR")</f>
        <v xml:space="preserve"> </v>
      </c>
      <c r="H84" s="330" t="str">
        <f>IF(CAdmon!H22=COG!H82," ","ERROR")</f>
        <v xml:space="preserve"> </v>
      </c>
      <c r="I84" s="330" t="str">
        <f>IF(CAdmon!I22=COG!I82," ","ERROR")</f>
        <v xml:space="preserve"> </v>
      </c>
    </row>
    <row r="85" spans="1:10">
      <c r="H85" s="388"/>
    </row>
    <row r="86" spans="1:10">
      <c r="H86" s="388"/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28 F38 F48 F58 F62 F70 F74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34" workbookViewId="0">
      <selection activeCell="D50" sqref="D50"/>
    </sheetView>
  </sheetViews>
  <sheetFormatPr baseColWidth="10" defaultRowHeight="15"/>
  <cols>
    <col min="1" max="1" width="1.5703125" style="303" customWidth="1"/>
    <col min="2" max="2" width="4.5703125" style="348" customWidth="1"/>
    <col min="3" max="3" width="60.28515625" style="263" customWidth="1"/>
    <col min="4" max="9" width="12.7109375" style="263" customWidth="1"/>
    <col min="10" max="10" width="3.28515625" style="303" customWidth="1"/>
  </cols>
  <sheetData>
    <row r="1" spans="1:10" s="303" customFormat="1" ht="8.25" customHeight="1">
      <c r="B1" s="262"/>
      <c r="C1" s="262"/>
      <c r="D1" s="262"/>
      <c r="E1" s="262"/>
      <c r="F1" s="262"/>
      <c r="G1" s="262"/>
      <c r="H1" s="262"/>
      <c r="I1" s="262"/>
    </row>
    <row r="2" spans="1:10">
      <c r="B2" s="544" t="s">
        <v>194</v>
      </c>
      <c r="C2" s="545"/>
      <c r="D2" s="545"/>
      <c r="E2" s="545"/>
      <c r="F2" s="545"/>
      <c r="G2" s="545"/>
      <c r="H2" s="545"/>
      <c r="I2" s="546"/>
    </row>
    <row r="3" spans="1:10">
      <c r="B3" s="547" t="s">
        <v>410</v>
      </c>
      <c r="C3" s="548"/>
      <c r="D3" s="548"/>
      <c r="E3" s="548"/>
      <c r="F3" s="548"/>
      <c r="G3" s="548"/>
      <c r="H3" s="548"/>
      <c r="I3" s="549"/>
    </row>
    <row r="4" spans="1:10">
      <c r="B4" s="547" t="s">
        <v>243</v>
      </c>
      <c r="C4" s="548"/>
      <c r="D4" s="548"/>
      <c r="E4" s="548"/>
      <c r="F4" s="548"/>
      <c r="G4" s="548"/>
      <c r="H4" s="548"/>
      <c r="I4" s="549"/>
    </row>
    <row r="5" spans="1:10">
      <c r="B5" s="547" t="s">
        <v>308</v>
      </c>
      <c r="C5" s="548"/>
      <c r="D5" s="548"/>
      <c r="E5" s="548"/>
      <c r="F5" s="548"/>
      <c r="G5" s="548"/>
      <c r="H5" s="548"/>
      <c r="I5" s="549"/>
    </row>
    <row r="6" spans="1:10">
      <c r="B6" s="550" t="s">
        <v>309</v>
      </c>
      <c r="C6" s="551"/>
      <c r="D6" s="551"/>
      <c r="E6" s="551"/>
      <c r="F6" s="551"/>
      <c r="G6" s="551"/>
      <c r="H6" s="551"/>
      <c r="I6" s="552"/>
    </row>
    <row r="7" spans="1:10" s="303" customFormat="1" ht="9" customHeight="1">
      <c r="B7" s="262"/>
      <c r="C7" s="262"/>
      <c r="D7" s="262"/>
      <c r="E7" s="262"/>
      <c r="F7" s="262"/>
      <c r="G7" s="262"/>
      <c r="H7" s="262"/>
      <c r="I7" s="262"/>
    </row>
    <row r="8" spans="1:10">
      <c r="B8" s="553" t="s">
        <v>76</v>
      </c>
      <c r="C8" s="553"/>
      <c r="D8" s="554" t="s">
        <v>245</v>
      </c>
      <c r="E8" s="554"/>
      <c r="F8" s="554"/>
      <c r="G8" s="554"/>
      <c r="H8" s="554"/>
      <c r="I8" s="554" t="s">
        <v>246</v>
      </c>
    </row>
    <row r="9" spans="1:10" ht="22.5">
      <c r="B9" s="553"/>
      <c r="C9" s="553"/>
      <c r="D9" s="304" t="s">
        <v>247</v>
      </c>
      <c r="E9" s="304" t="s">
        <v>248</v>
      </c>
      <c r="F9" s="304" t="s">
        <v>222</v>
      </c>
      <c r="G9" s="304" t="s">
        <v>223</v>
      </c>
      <c r="H9" s="304" t="s">
        <v>249</v>
      </c>
      <c r="I9" s="554"/>
    </row>
    <row r="10" spans="1:10">
      <c r="B10" s="553"/>
      <c r="C10" s="553"/>
      <c r="D10" s="304">
        <v>1</v>
      </c>
      <c r="E10" s="304">
        <v>2</v>
      </c>
      <c r="F10" s="304" t="s">
        <v>250</v>
      </c>
      <c r="G10" s="304">
        <v>4</v>
      </c>
      <c r="H10" s="304">
        <v>5</v>
      </c>
      <c r="I10" s="304" t="s">
        <v>251</v>
      </c>
    </row>
    <row r="11" spans="1:10" ht="3" customHeight="1">
      <c r="B11" s="337"/>
      <c r="C11" s="320"/>
      <c r="D11" s="321"/>
      <c r="E11" s="321"/>
      <c r="F11" s="321"/>
      <c r="G11" s="321"/>
      <c r="H11" s="321"/>
      <c r="I11" s="321"/>
    </row>
    <row r="12" spans="1:10" s="339" customFormat="1">
      <c r="A12" s="338"/>
      <c r="B12" s="563" t="s">
        <v>310</v>
      </c>
      <c r="C12" s="564"/>
      <c r="D12" s="349">
        <f>SUM(D13:D20)</f>
        <v>6185000</v>
      </c>
      <c r="E12" s="349">
        <f t="shared" ref="E12:I12" si="0">SUM(E13:E20)</f>
        <v>1481091.7</v>
      </c>
      <c r="F12" s="349">
        <f t="shared" si="0"/>
        <v>7666091.7000000002</v>
      </c>
      <c r="G12" s="349">
        <f t="shared" si="0"/>
        <v>6271660.3700000001</v>
      </c>
      <c r="H12" s="349">
        <f t="shared" si="0"/>
        <v>5754166.1500000004</v>
      </c>
      <c r="I12" s="349">
        <f t="shared" si="0"/>
        <v>1394431.33</v>
      </c>
      <c r="J12" s="338"/>
    </row>
    <row r="13" spans="1:10" s="339" customFormat="1">
      <c r="A13" s="338"/>
      <c r="B13" s="340"/>
      <c r="C13" s="341" t="s">
        <v>311</v>
      </c>
      <c r="D13" s="318"/>
      <c r="E13" s="318"/>
      <c r="F13" s="318">
        <f>+D13+E13</f>
        <v>0</v>
      </c>
      <c r="G13" s="318"/>
      <c r="H13" s="318"/>
      <c r="I13" s="318">
        <f>+F13-G13</f>
        <v>0</v>
      </c>
      <c r="J13" s="338"/>
    </row>
    <row r="14" spans="1:10" s="339" customFormat="1">
      <c r="A14" s="338"/>
      <c r="B14" s="340"/>
      <c r="C14" s="341" t="s">
        <v>312</v>
      </c>
      <c r="D14" s="318"/>
      <c r="E14" s="318"/>
      <c r="F14" s="318">
        <f t="shared" ref="F14:F20" si="1">+D14+E14</f>
        <v>0</v>
      </c>
      <c r="G14" s="318"/>
      <c r="H14" s="318"/>
      <c r="I14" s="318">
        <f t="shared" ref="I14:I20" si="2">+F14-G14</f>
        <v>0</v>
      </c>
      <c r="J14" s="338"/>
    </row>
    <row r="15" spans="1:10" s="339" customFormat="1">
      <c r="A15" s="338"/>
      <c r="B15" s="340"/>
      <c r="C15" s="341" t="s">
        <v>313</v>
      </c>
      <c r="D15" s="318">
        <v>6185000</v>
      </c>
      <c r="E15" s="318">
        <v>1481091.7</v>
      </c>
      <c r="F15" s="318">
        <f t="shared" si="1"/>
        <v>7666091.7000000002</v>
      </c>
      <c r="G15" s="328">
        <v>6271660.3700000001</v>
      </c>
      <c r="H15" s="318">
        <v>5754166.1500000004</v>
      </c>
      <c r="I15" s="318">
        <f t="shared" si="2"/>
        <v>1394431.33</v>
      </c>
      <c r="J15" s="338"/>
    </row>
    <row r="16" spans="1:10" s="339" customFormat="1">
      <c r="A16" s="338"/>
      <c r="B16" s="340"/>
      <c r="C16" s="341" t="s">
        <v>314</v>
      </c>
      <c r="D16" s="318"/>
      <c r="E16" s="318"/>
      <c r="F16" s="318">
        <f t="shared" si="1"/>
        <v>0</v>
      </c>
      <c r="G16" s="318"/>
      <c r="H16" s="318"/>
      <c r="I16" s="318">
        <f t="shared" si="2"/>
        <v>0</v>
      </c>
      <c r="J16" s="338"/>
    </row>
    <row r="17" spans="1:10" s="339" customFormat="1">
      <c r="A17" s="338"/>
      <c r="B17" s="340"/>
      <c r="C17" s="341" t="s">
        <v>315</v>
      </c>
      <c r="D17" s="318"/>
      <c r="E17" s="318"/>
      <c r="F17" s="318">
        <f t="shared" si="1"/>
        <v>0</v>
      </c>
      <c r="G17" s="318"/>
      <c r="H17" s="318"/>
      <c r="I17" s="318">
        <f t="shared" si="2"/>
        <v>0</v>
      </c>
      <c r="J17" s="338"/>
    </row>
    <row r="18" spans="1:10" s="339" customFormat="1">
      <c r="A18" s="338"/>
      <c r="B18" s="340"/>
      <c r="C18" s="341" t="s">
        <v>316</v>
      </c>
      <c r="D18" s="318"/>
      <c r="E18" s="318"/>
      <c r="F18" s="318">
        <f t="shared" si="1"/>
        <v>0</v>
      </c>
      <c r="G18" s="318"/>
      <c r="H18" s="318"/>
      <c r="I18" s="318">
        <f t="shared" si="2"/>
        <v>0</v>
      </c>
      <c r="J18" s="338"/>
    </row>
    <row r="19" spans="1:10" s="339" customFormat="1">
      <c r="A19" s="338"/>
      <c r="B19" s="340"/>
      <c r="C19" s="341" t="s">
        <v>317</v>
      </c>
      <c r="D19" s="318"/>
      <c r="E19" s="318"/>
      <c r="F19" s="318">
        <f t="shared" si="1"/>
        <v>0</v>
      </c>
      <c r="G19" s="318"/>
      <c r="H19" s="318"/>
      <c r="I19" s="318">
        <f t="shared" si="2"/>
        <v>0</v>
      </c>
      <c r="J19" s="338"/>
    </row>
    <row r="20" spans="1:10" s="339" customFormat="1">
      <c r="A20" s="338"/>
      <c r="B20" s="340"/>
      <c r="C20" s="341" t="s">
        <v>282</v>
      </c>
      <c r="D20" s="318"/>
      <c r="E20" s="318"/>
      <c r="F20" s="318">
        <f t="shared" si="1"/>
        <v>0</v>
      </c>
      <c r="G20" s="318"/>
      <c r="H20" s="318"/>
      <c r="I20" s="318">
        <f t="shared" si="2"/>
        <v>0</v>
      </c>
      <c r="J20" s="338"/>
    </row>
    <row r="21" spans="1:10" s="339" customFormat="1" ht="4.5" customHeight="1">
      <c r="A21" s="338"/>
      <c r="B21" s="340"/>
      <c r="C21" s="341"/>
      <c r="D21" s="318"/>
      <c r="E21" s="318"/>
      <c r="F21" s="318"/>
      <c r="G21" s="318"/>
      <c r="H21" s="318"/>
      <c r="I21" s="318"/>
      <c r="J21" s="338"/>
    </row>
    <row r="22" spans="1:10" s="343" customFormat="1">
      <c r="A22" s="342"/>
      <c r="B22" s="563" t="s">
        <v>318</v>
      </c>
      <c r="C22" s="564"/>
      <c r="D22" s="349">
        <f>SUM(D23:D29)</f>
        <v>0</v>
      </c>
      <c r="E22" s="349">
        <f t="shared" ref="E22" si="3">SUM(E23:E29)</f>
        <v>0</v>
      </c>
      <c r="F22" s="349">
        <f>+D22+E22</f>
        <v>0</v>
      </c>
      <c r="G22" s="349">
        <f t="shared" ref="G22" si="4">SUM(G23:G29)</f>
        <v>0</v>
      </c>
      <c r="H22" s="349">
        <f t="shared" ref="H22" si="5">SUM(H23:H29)</f>
        <v>0</v>
      </c>
      <c r="I22" s="349">
        <f>+F22-G22</f>
        <v>0</v>
      </c>
      <c r="J22" s="342"/>
    </row>
    <row r="23" spans="1:10" s="339" customFormat="1">
      <c r="A23" s="338"/>
      <c r="B23" s="340"/>
      <c r="C23" s="341" t="s">
        <v>319</v>
      </c>
      <c r="D23" s="350"/>
      <c r="E23" s="350"/>
      <c r="F23" s="349">
        <f t="shared" ref="F23:F29" si="6">+D23+E23</f>
        <v>0</v>
      </c>
      <c r="G23" s="350"/>
      <c r="H23" s="350"/>
      <c r="I23" s="349">
        <f t="shared" ref="I23:I29" si="7">+F23-G23</f>
        <v>0</v>
      </c>
      <c r="J23" s="338"/>
    </row>
    <row r="24" spans="1:10" s="339" customFormat="1">
      <c r="A24" s="338"/>
      <c r="B24" s="340"/>
      <c r="C24" s="341" t="s">
        <v>320</v>
      </c>
      <c r="D24" s="350"/>
      <c r="E24" s="350"/>
      <c r="F24" s="349">
        <f t="shared" si="6"/>
        <v>0</v>
      </c>
      <c r="G24" s="350"/>
      <c r="H24" s="350"/>
      <c r="I24" s="349">
        <f t="shared" si="7"/>
        <v>0</v>
      </c>
      <c r="J24" s="338"/>
    </row>
    <row r="25" spans="1:10" s="339" customFormat="1">
      <c r="A25" s="338"/>
      <c r="B25" s="340"/>
      <c r="C25" s="341" t="s">
        <v>321</v>
      </c>
      <c r="D25" s="350"/>
      <c r="E25" s="350"/>
      <c r="F25" s="349">
        <f t="shared" si="6"/>
        <v>0</v>
      </c>
      <c r="G25" s="350"/>
      <c r="H25" s="350"/>
      <c r="I25" s="349">
        <f t="shared" si="7"/>
        <v>0</v>
      </c>
      <c r="J25" s="338"/>
    </row>
    <row r="26" spans="1:10" s="339" customFormat="1">
      <c r="A26" s="338"/>
      <c r="B26" s="340"/>
      <c r="C26" s="341" t="s">
        <v>322</v>
      </c>
      <c r="D26" s="350"/>
      <c r="E26" s="350"/>
      <c r="F26" s="349">
        <f t="shared" si="6"/>
        <v>0</v>
      </c>
      <c r="G26" s="350"/>
      <c r="H26" s="350"/>
      <c r="I26" s="349">
        <f t="shared" si="7"/>
        <v>0</v>
      </c>
      <c r="J26" s="338"/>
    </row>
    <row r="27" spans="1:10" s="339" customFormat="1">
      <c r="A27" s="338"/>
      <c r="B27" s="340"/>
      <c r="C27" s="341" t="s">
        <v>323</v>
      </c>
      <c r="D27" s="350"/>
      <c r="E27" s="350"/>
      <c r="F27" s="349">
        <f t="shared" si="6"/>
        <v>0</v>
      </c>
      <c r="G27" s="350"/>
      <c r="H27" s="350"/>
      <c r="I27" s="349">
        <f t="shared" si="7"/>
        <v>0</v>
      </c>
      <c r="J27" s="338"/>
    </row>
    <row r="28" spans="1:10" s="339" customFormat="1">
      <c r="A28" s="338"/>
      <c r="B28" s="340"/>
      <c r="C28" s="341" t="s">
        <v>324</v>
      </c>
      <c r="D28" s="350"/>
      <c r="E28" s="350"/>
      <c r="F28" s="349">
        <f t="shared" si="6"/>
        <v>0</v>
      </c>
      <c r="G28" s="350"/>
      <c r="H28" s="350"/>
      <c r="I28" s="349">
        <f t="shared" si="7"/>
        <v>0</v>
      </c>
      <c r="J28" s="338"/>
    </row>
    <row r="29" spans="1:10" s="339" customFormat="1">
      <c r="A29" s="338"/>
      <c r="B29" s="340"/>
      <c r="C29" s="341" t="s">
        <v>325</v>
      </c>
      <c r="D29" s="350"/>
      <c r="E29" s="350"/>
      <c r="F29" s="349">
        <f t="shared" si="6"/>
        <v>0</v>
      </c>
      <c r="G29" s="350"/>
      <c r="H29" s="350"/>
      <c r="I29" s="349">
        <f t="shared" si="7"/>
        <v>0</v>
      </c>
      <c r="J29" s="338"/>
    </row>
    <row r="30" spans="1:10" s="339" customFormat="1" ht="4.5" customHeight="1">
      <c r="A30" s="338"/>
      <c r="B30" s="340"/>
      <c r="C30" s="341"/>
      <c r="D30" s="350"/>
      <c r="E30" s="350"/>
      <c r="F30" s="350"/>
      <c r="G30" s="350"/>
      <c r="H30" s="350"/>
      <c r="I30" s="350"/>
      <c r="J30" s="338"/>
    </row>
    <row r="31" spans="1:10" s="343" customFormat="1">
      <c r="A31" s="342"/>
      <c r="B31" s="563" t="s">
        <v>326</v>
      </c>
      <c r="C31" s="564"/>
      <c r="D31" s="351">
        <f>SUM(D32:D40)</f>
        <v>0</v>
      </c>
      <c r="E31" s="351">
        <f>SUM(E32:E40)</f>
        <v>0</v>
      </c>
      <c r="F31" s="351">
        <f>+D31+E31</f>
        <v>0</v>
      </c>
      <c r="G31" s="351">
        <f>SUM(G32:G40)</f>
        <v>0</v>
      </c>
      <c r="H31" s="351">
        <f>SUM(H32:H40)</f>
        <v>0</v>
      </c>
      <c r="I31" s="351">
        <f>+F31-G31</f>
        <v>0</v>
      </c>
      <c r="J31" s="342"/>
    </row>
    <row r="32" spans="1:10" s="339" customFormat="1">
      <c r="A32" s="338"/>
      <c r="B32" s="340"/>
      <c r="C32" s="341" t="s">
        <v>327</v>
      </c>
      <c r="D32" s="350"/>
      <c r="E32" s="350"/>
      <c r="F32" s="351">
        <f t="shared" ref="F32:F40" si="8">+D32+E32</f>
        <v>0</v>
      </c>
      <c r="G32" s="350"/>
      <c r="H32" s="350"/>
      <c r="I32" s="351">
        <f t="shared" ref="I32:I40" si="9">+F32-G32</f>
        <v>0</v>
      </c>
      <c r="J32" s="338"/>
    </row>
    <row r="33" spans="1:10" s="339" customFormat="1">
      <c r="A33" s="338"/>
      <c r="B33" s="340"/>
      <c r="C33" s="341" t="s">
        <v>328</v>
      </c>
      <c r="D33" s="350"/>
      <c r="E33" s="350"/>
      <c r="F33" s="351">
        <f t="shared" si="8"/>
        <v>0</v>
      </c>
      <c r="G33" s="350"/>
      <c r="H33" s="350"/>
      <c r="I33" s="351">
        <f t="shared" si="9"/>
        <v>0</v>
      </c>
      <c r="J33" s="338"/>
    </row>
    <row r="34" spans="1:10" s="339" customFormat="1">
      <c r="A34" s="338"/>
      <c r="B34" s="340"/>
      <c r="C34" s="341" t="s">
        <v>329</v>
      </c>
      <c r="D34" s="350"/>
      <c r="E34" s="350"/>
      <c r="F34" s="351">
        <f t="shared" si="8"/>
        <v>0</v>
      </c>
      <c r="G34" s="350"/>
      <c r="H34" s="350"/>
      <c r="I34" s="351">
        <f t="shared" si="9"/>
        <v>0</v>
      </c>
      <c r="J34" s="338"/>
    </row>
    <row r="35" spans="1:10" s="339" customFormat="1">
      <c r="A35" s="338"/>
      <c r="B35" s="340"/>
      <c r="C35" s="341" t="s">
        <v>330</v>
      </c>
      <c r="D35" s="350"/>
      <c r="E35" s="350"/>
      <c r="F35" s="351">
        <f t="shared" si="8"/>
        <v>0</v>
      </c>
      <c r="G35" s="350"/>
      <c r="H35" s="350"/>
      <c r="I35" s="351">
        <f t="shared" si="9"/>
        <v>0</v>
      </c>
      <c r="J35" s="338"/>
    </row>
    <row r="36" spans="1:10" s="339" customFormat="1">
      <c r="A36" s="338"/>
      <c r="B36" s="340"/>
      <c r="C36" s="341" t="s">
        <v>331</v>
      </c>
      <c r="D36" s="350"/>
      <c r="E36" s="350"/>
      <c r="F36" s="351">
        <f t="shared" si="8"/>
        <v>0</v>
      </c>
      <c r="G36" s="350"/>
      <c r="H36" s="350"/>
      <c r="I36" s="351">
        <f t="shared" si="9"/>
        <v>0</v>
      </c>
      <c r="J36" s="338"/>
    </row>
    <row r="37" spans="1:10" s="339" customFormat="1">
      <c r="A37" s="338"/>
      <c r="B37" s="340"/>
      <c r="C37" s="341" t="s">
        <v>332</v>
      </c>
      <c r="D37" s="350"/>
      <c r="E37" s="350"/>
      <c r="F37" s="351">
        <f t="shared" si="8"/>
        <v>0</v>
      </c>
      <c r="G37" s="350"/>
      <c r="H37" s="350"/>
      <c r="I37" s="351">
        <f t="shared" si="9"/>
        <v>0</v>
      </c>
      <c r="J37" s="338"/>
    </row>
    <row r="38" spans="1:10" s="339" customFormat="1">
      <c r="A38" s="338"/>
      <c r="B38" s="340"/>
      <c r="C38" s="341" t="s">
        <v>333</v>
      </c>
      <c r="D38" s="350"/>
      <c r="E38" s="350"/>
      <c r="F38" s="351">
        <f t="shared" si="8"/>
        <v>0</v>
      </c>
      <c r="G38" s="350"/>
      <c r="H38" s="350"/>
      <c r="I38" s="351">
        <f t="shared" si="9"/>
        <v>0</v>
      </c>
      <c r="J38" s="338"/>
    </row>
    <row r="39" spans="1:10" s="339" customFormat="1">
      <c r="A39" s="338"/>
      <c r="B39" s="340"/>
      <c r="C39" s="341" t="s">
        <v>334</v>
      </c>
      <c r="D39" s="350"/>
      <c r="E39" s="350"/>
      <c r="F39" s="351">
        <f t="shared" si="8"/>
        <v>0</v>
      </c>
      <c r="G39" s="350"/>
      <c r="H39" s="350"/>
      <c r="I39" s="351">
        <f t="shared" si="9"/>
        <v>0</v>
      </c>
      <c r="J39" s="338"/>
    </row>
    <row r="40" spans="1:10" s="339" customFormat="1">
      <c r="A40" s="338"/>
      <c r="B40" s="340"/>
      <c r="C40" s="341" t="s">
        <v>335</v>
      </c>
      <c r="D40" s="350"/>
      <c r="E40" s="350"/>
      <c r="F40" s="351">
        <f t="shared" si="8"/>
        <v>0</v>
      </c>
      <c r="G40" s="350"/>
      <c r="H40" s="350"/>
      <c r="I40" s="351">
        <f t="shared" si="9"/>
        <v>0</v>
      </c>
      <c r="J40" s="338"/>
    </row>
    <row r="41" spans="1:10" s="339" customFormat="1">
      <c r="A41" s="338"/>
      <c r="B41" s="340"/>
      <c r="C41" s="341"/>
      <c r="D41" s="350"/>
      <c r="E41" s="350"/>
      <c r="F41" s="350"/>
      <c r="G41" s="350"/>
      <c r="H41" s="350"/>
      <c r="I41" s="350"/>
      <c r="J41" s="338"/>
    </row>
    <row r="42" spans="1:10" s="343" customFormat="1">
      <c r="A42" s="342"/>
      <c r="B42" s="563" t="s">
        <v>336</v>
      </c>
      <c r="C42" s="564"/>
      <c r="D42" s="351">
        <f>SUM(D43:D46)</f>
        <v>0</v>
      </c>
      <c r="E42" s="351">
        <f>SUM(E43:E46)</f>
        <v>0</v>
      </c>
      <c r="F42" s="351">
        <f>+D42+E42</f>
        <v>0</v>
      </c>
      <c r="G42" s="351">
        <f t="shared" ref="G42:H42" si="10">SUM(G43:G46)</f>
        <v>0</v>
      </c>
      <c r="H42" s="351">
        <f t="shared" si="10"/>
        <v>0</v>
      </c>
      <c r="I42" s="351">
        <f>+F42-G42</f>
        <v>0</v>
      </c>
      <c r="J42" s="342"/>
    </row>
    <row r="43" spans="1:10" s="339" customFormat="1">
      <c r="A43" s="338"/>
      <c r="B43" s="340"/>
      <c r="C43" s="341" t="s">
        <v>337</v>
      </c>
      <c r="D43" s="350"/>
      <c r="E43" s="350"/>
      <c r="F43" s="351">
        <f t="shared" ref="F43:F46" si="11">+D43+E43</f>
        <v>0</v>
      </c>
      <c r="G43" s="350"/>
      <c r="H43" s="350"/>
      <c r="I43" s="351">
        <f t="shared" ref="I43:I46" si="12">+F43-G43</f>
        <v>0</v>
      </c>
      <c r="J43" s="338"/>
    </row>
    <row r="44" spans="1:10" s="339" customFormat="1" ht="22.5">
      <c r="A44" s="338"/>
      <c r="B44" s="340"/>
      <c r="C44" s="341" t="s">
        <v>338</v>
      </c>
      <c r="D44" s="350"/>
      <c r="E44" s="350"/>
      <c r="F44" s="351">
        <f t="shared" si="11"/>
        <v>0</v>
      </c>
      <c r="G44" s="350"/>
      <c r="H44" s="350"/>
      <c r="I44" s="351">
        <f t="shared" si="12"/>
        <v>0</v>
      </c>
      <c r="J44" s="338"/>
    </row>
    <row r="45" spans="1:10" s="339" customFormat="1">
      <c r="A45" s="338"/>
      <c r="B45" s="340"/>
      <c r="C45" s="341" t="s">
        <v>339</v>
      </c>
      <c r="D45" s="350"/>
      <c r="E45" s="350"/>
      <c r="F45" s="351">
        <f t="shared" si="11"/>
        <v>0</v>
      </c>
      <c r="G45" s="350"/>
      <c r="H45" s="350"/>
      <c r="I45" s="351">
        <f t="shared" si="12"/>
        <v>0</v>
      </c>
      <c r="J45" s="338"/>
    </row>
    <row r="46" spans="1:10" s="339" customFormat="1">
      <c r="A46" s="338"/>
      <c r="B46" s="340"/>
      <c r="C46" s="341" t="s">
        <v>340</v>
      </c>
      <c r="D46" s="350"/>
      <c r="E46" s="350"/>
      <c r="F46" s="351">
        <f t="shared" si="11"/>
        <v>0</v>
      </c>
      <c r="G46" s="350"/>
      <c r="H46" s="350"/>
      <c r="I46" s="351">
        <f t="shared" si="12"/>
        <v>0</v>
      </c>
      <c r="J46" s="338"/>
    </row>
    <row r="47" spans="1:10" s="339" customFormat="1">
      <c r="A47" s="338"/>
      <c r="B47" s="344"/>
      <c r="C47" s="345"/>
      <c r="D47" s="352"/>
      <c r="E47" s="352"/>
      <c r="F47" s="352"/>
      <c r="G47" s="352"/>
      <c r="H47" s="352"/>
      <c r="I47" s="352"/>
      <c r="J47" s="338"/>
    </row>
    <row r="48" spans="1:10" s="343" customFormat="1" ht="24" customHeight="1">
      <c r="A48" s="342"/>
      <c r="B48" s="346"/>
      <c r="C48" s="347" t="s">
        <v>252</v>
      </c>
      <c r="D48" s="353">
        <f>+D12+D22+D31+D42</f>
        <v>6185000</v>
      </c>
      <c r="E48" s="353">
        <f t="shared" ref="E48:I48" si="13">+E12+E22+E31+E42</f>
        <v>1481091.7</v>
      </c>
      <c r="F48" s="353">
        <f t="shared" si="13"/>
        <v>7666091.7000000002</v>
      </c>
      <c r="G48" s="353">
        <f t="shared" si="13"/>
        <v>6271660.3700000001</v>
      </c>
      <c r="H48" s="353">
        <f t="shared" si="13"/>
        <v>5754166.1500000004</v>
      </c>
      <c r="I48" s="353">
        <f t="shared" si="13"/>
        <v>1394431.33</v>
      </c>
      <c r="J48" s="342"/>
    </row>
    <row r="50" spans="4:9" ht="15.75">
      <c r="D50" s="354" t="str">
        <f>IF(D48=CAdmon!D22," ","ERROR")</f>
        <v xml:space="preserve"> </v>
      </c>
      <c r="E50" s="354" t="str">
        <f>IF(E48=CAdmon!E22," ","ERROR")</f>
        <v xml:space="preserve"> </v>
      </c>
      <c r="F50" s="354" t="str">
        <f>IF(F48=CAdmon!F22," ","ERROR")</f>
        <v xml:space="preserve"> </v>
      </c>
      <c r="G50" s="354" t="str">
        <f>IF(G48=CAdmon!G22," ","ERROR")</f>
        <v xml:space="preserve"> </v>
      </c>
      <c r="H50" s="354" t="str">
        <f>IF(H48=CAdmon!H22," ","ERROR")</f>
        <v xml:space="preserve"> </v>
      </c>
      <c r="I50" s="354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14" sqref="M14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3"/>
      <c r="B1" s="303"/>
      <c r="C1" s="303"/>
      <c r="D1" s="303"/>
      <c r="E1" s="303"/>
      <c r="F1" s="303"/>
      <c r="G1" s="303"/>
      <c r="H1" s="303"/>
      <c r="I1" s="303"/>
      <c r="J1" s="303"/>
    </row>
    <row r="2" spans="1:10">
      <c r="A2" s="303"/>
      <c r="B2" s="544" t="s">
        <v>194</v>
      </c>
      <c r="C2" s="545"/>
      <c r="D2" s="545"/>
      <c r="E2" s="545"/>
      <c r="F2" s="545"/>
      <c r="G2" s="545"/>
      <c r="H2" s="545"/>
      <c r="I2" s="546"/>
      <c r="J2" s="303"/>
    </row>
    <row r="3" spans="1:10">
      <c r="A3" s="303"/>
      <c r="B3" s="547" t="s">
        <v>410</v>
      </c>
      <c r="C3" s="548"/>
      <c r="D3" s="548"/>
      <c r="E3" s="548"/>
      <c r="F3" s="548"/>
      <c r="G3" s="548"/>
      <c r="H3" s="548"/>
      <c r="I3" s="549"/>
      <c r="J3" s="303"/>
    </row>
    <row r="4" spans="1:10">
      <c r="A4" s="303"/>
      <c r="B4" s="547" t="s">
        <v>183</v>
      </c>
      <c r="C4" s="548"/>
      <c r="D4" s="548"/>
      <c r="E4" s="548"/>
      <c r="F4" s="548"/>
      <c r="G4" s="548"/>
      <c r="H4" s="548"/>
      <c r="I4" s="549"/>
      <c r="J4" s="303"/>
    </row>
    <row r="5" spans="1:10">
      <c r="A5" s="303"/>
      <c r="B5" s="550" t="s">
        <v>216</v>
      </c>
      <c r="C5" s="551"/>
      <c r="D5" s="551"/>
      <c r="E5" s="551"/>
      <c r="F5" s="551"/>
      <c r="G5" s="551"/>
      <c r="H5" s="551"/>
      <c r="I5" s="552"/>
      <c r="J5" s="303"/>
    </row>
    <row r="6" spans="1:10">
      <c r="A6" s="303"/>
      <c r="B6" s="303"/>
      <c r="C6" s="303"/>
      <c r="D6" s="303"/>
      <c r="E6" s="303"/>
      <c r="F6" s="303"/>
      <c r="G6" s="303"/>
      <c r="H6" s="303"/>
      <c r="I6" s="303"/>
      <c r="J6" s="303"/>
    </row>
    <row r="7" spans="1:10">
      <c r="A7" s="303"/>
      <c r="B7" s="568" t="s">
        <v>341</v>
      </c>
      <c r="C7" s="568"/>
      <c r="D7" s="568" t="s">
        <v>342</v>
      </c>
      <c r="E7" s="568"/>
      <c r="F7" s="568" t="s">
        <v>343</v>
      </c>
      <c r="G7" s="568"/>
      <c r="H7" s="568" t="s">
        <v>344</v>
      </c>
      <c r="I7" s="568"/>
      <c r="J7" s="303"/>
    </row>
    <row r="8" spans="1:10">
      <c r="A8" s="303"/>
      <c r="B8" s="568"/>
      <c r="C8" s="568"/>
      <c r="D8" s="568" t="s">
        <v>345</v>
      </c>
      <c r="E8" s="568"/>
      <c r="F8" s="568" t="s">
        <v>346</v>
      </c>
      <c r="G8" s="568"/>
      <c r="H8" s="568" t="s">
        <v>347</v>
      </c>
      <c r="I8" s="568"/>
      <c r="J8" s="303"/>
    </row>
    <row r="9" spans="1:10">
      <c r="A9" s="303"/>
      <c r="B9" s="547" t="s">
        <v>348</v>
      </c>
      <c r="C9" s="548"/>
      <c r="D9" s="548"/>
      <c r="E9" s="548"/>
      <c r="F9" s="548"/>
      <c r="G9" s="548"/>
      <c r="H9" s="548"/>
      <c r="I9" s="549"/>
      <c r="J9" s="303"/>
    </row>
    <row r="10" spans="1:10">
      <c r="A10" s="303"/>
      <c r="B10" s="565"/>
      <c r="C10" s="565"/>
      <c r="D10" s="565"/>
      <c r="E10" s="565"/>
      <c r="F10" s="565"/>
      <c r="G10" s="565"/>
      <c r="H10" s="566">
        <f>+D10-F10</f>
        <v>0</v>
      </c>
      <c r="I10" s="567"/>
      <c r="J10" s="303"/>
    </row>
    <row r="11" spans="1:10">
      <c r="A11" s="303"/>
      <c r="B11" s="565"/>
      <c r="C11" s="565"/>
      <c r="D11" s="565"/>
      <c r="E11" s="565"/>
      <c r="F11" s="565"/>
      <c r="G11" s="565"/>
      <c r="H11" s="566">
        <f t="shared" ref="H11:H19" si="0">+D11-F11</f>
        <v>0</v>
      </c>
      <c r="I11" s="567"/>
      <c r="J11" s="303"/>
    </row>
    <row r="12" spans="1:10">
      <c r="A12" s="303"/>
      <c r="B12" s="565"/>
      <c r="C12" s="565"/>
      <c r="D12" s="565" t="s">
        <v>417</v>
      </c>
      <c r="E12" s="565"/>
      <c r="F12" s="565"/>
      <c r="G12" s="565"/>
      <c r="H12" s="566">
        <v>0</v>
      </c>
      <c r="I12" s="567"/>
      <c r="J12" s="303"/>
    </row>
    <row r="13" spans="1:10">
      <c r="A13" s="303"/>
      <c r="B13" s="565"/>
      <c r="C13" s="565"/>
      <c r="D13" s="565"/>
      <c r="E13" s="565"/>
      <c r="F13" s="565"/>
      <c r="G13" s="565"/>
      <c r="H13" s="566">
        <f t="shared" si="0"/>
        <v>0</v>
      </c>
      <c r="I13" s="567"/>
      <c r="J13" s="303"/>
    </row>
    <row r="14" spans="1:10">
      <c r="A14" s="303"/>
      <c r="B14" s="565"/>
      <c r="C14" s="565"/>
      <c r="D14" s="565"/>
      <c r="E14" s="565"/>
      <c r="F14" s="565"/>
      <c r="G14" s="565"/>
      <c r="H14" s="566">
        <f t="shared" si="0"/>
        <v>0</v>
      </c>
      <c r="I14" s="567"/>
      <c r="J14" s="303"/>
    </row>
    <row r="15" spans="1:10">
      <c r="A15" s="303"/>
      <c r="B15" s="565"/>
      <c r="C15" s="565"/>
      <c r="D15" s="565"/>
      <c r="E15" s="565"/>
      <c r="F15" s="565"/>
      <c r="G15" s="565"/>
      <c r="H15" s="566">
        <f t="shared" si="0"/>
        <v>0</v>
      </c>
      <c r="I15" s="567"/>
      <c r="J15" s="303"/>
    </row>
    <row r="16" spans="1:10">
      <c r="A16" s="303"/>
      <c r="B16" s="565"/>
      <c r="C16" s="565"/>
      <c r="D16" s="565"/>
      <c r="E16" s="565"/>
      <c r="F16" s="565"/>
      <c r="G16" s="565"/>
      <c r="H16" s="566">
        <f t="shared" si="0"/>
        <v>0</v>
      </c>
      <c r="I16" s="567"/>
      <c r="J16" s="303"/>
    </row>
    <row r="17" spans="1:10">
      <c r="A17" s="303"/>
      <c r="B17" s="565"/>
      <c r="C17" s="565"/>
      <c r="D17" s="565"/>
      <c r="E17" s="565"/>
      <c r="F17" s="565"/>
      <c r="G17" s="565"/>
      <c r="H17" s="566">
        <f t="shared" si="0"/>
        <v>0</v>
      </c>
      <c r="I17" s="567"/>
      <c r="J17" s="303"/>
    </row>
    <row r="18" spans="1:10">
      <c r="A18" s="303"/>
      <c r="B18" s="565"/>
      <c r="C18" s="565"/>
      <c r="D18" s="565"/>
      <c r="E18" s="565"/>
      <c r="F18" s="565"/>
      <c r="G18" s="565"/>
      <c r="H18" s="566">
        <f t="shared" si="0"/>
        <v>0</v>
      </c>
      <c r="I18" s="567"/>
      <c r="J18" s="303"/>
    </row>
    <row r="19" spans="1:10">
      <c r="A19" s="303"/>
      <c r="B19" s="565" t="s">
        <v>349</v>
      </c>
      <c r="C19" s="565"/>
      <c r="D19" s="565">
        <f>SUM(D10:E18)</f>
        <v>0</v>
      </c>
      <c r="E19" s="565"/>
      <c r="F19" s="565">
        <f>SUM(F10:G18)</f>
        <v>0</v>
      </c>
      <c r="G19" s="565"/>
      <c r="H19" s="566">
        <f t="shared" si="0"/>
        <v>0</v>
      </c>
      <c r="I19" s="567"/>
      <c r="J19" s="303"/>
    </row>
    <row r="20" spans="1:10">
      <c r="A20" s="303"/>
      <c r="B20" s="565"/>
      <c r="C20" s="565"/>
      <c r="D20" s="565"/>
      <c r="E20" s="565"/>
      <c r="F20" s="565"/>
      <c r="G20" s="565"/>
      <c r="H20" s="565"/>
      <c r="I20" s="565"/>
      <c r="J20" s="303"/>
    </row>
    <row r="21" spans="1:10">
      <c r="A21" s="303"/>
      <c r="B21" s="547" t="s">
        <v>350</v>
      </c>
      <c r="C21" s="548"/>
      <c r="D21" s="548"/>
      <c r="E21" s="548"/>
      <c r="F21" s="548"/>
      <c r="G21" s="548"/>
      <c r="H21" s="548"/>
      <c r="I21" s="549"/>
      <c r="J21" s="303"/>
    </row>
    <row r="22" spans="1:10">
      <c r="A22" s="303"/>
      <c r="B22" s="565"/>
      <c r="C22" s="565"/>
      <c r="D22" s="565"/>
      <c r="E22" s="565"/>
      <c r="F22" s="565"/>
      <c r="G22" s="565"/>
      <c r="H22" s="565"/>
      <c r="I22" s="565"/>
      <c r="J22" s="303"/>
    </row>
    <row r="23" spans="1:10">
      <c r="A23" s="303"/>
      <c r="B23" s="565"/>
      <c r="C23" s="565"/>
      <c r="D23" s="565"/>
      <c r="E23" s="565"/>
      <c r="F23" s="565"/>
      <c r="G23" s="565"/>
      <c r="H23" s="566">
        <f>+D23-F23</f>
        <v>0</v>
      </c>
      <c r="I23" s="567"/>
      <c r="J23" s="303"/>
    </row>
    <row r="24" spans="1:10">
      <c r="A24" s="303"/>
      <c r="B24" s="565"/>
      <c r="C24" s="565"/>
      <c r="D24" s="565"/>
      <c r="E24" s="565"/>
      <c r="F24" s="565"/>
      <c r="G24" s="565"/>
      <c r="H24" s="566">
        <f>+D24-F24</f>
        <v>0</v>
      </c>
      <c r="I24" s="567"/>
      <c r="J24" s="303"/>
    </row>
    <row r="25" spans="1:10">
      <c r="A25" s="303"/>
      <c r="B25" s="565"/>
      <c r="C25" s="565"/>
      <c r="D25" s="565"/>
      <c r="E25" s="565"/>
      <c r="F25" s="565"/>
      <c r="G25" s="565"/>
      <c r="H25" s="566">
        <f t="shared" ref="H25:H30" si="1">+D25-F25</f>
        <v>0</v>
      </c>
      <c r="I25" s="567"/>
      <c r="J25" s="303"/>
    </row>
    <row r="26" spans="1:10">
      <c r="A26" s="303"/>
      <c r="B26" s="565"/>
      <c r="C26" s="565"/>
      <c r="D26" s="565"/>
      <c r="E26" s="565"/>
      <c r="F26" s="565"/>
      <c r="G26" s="565"/>
      <c r="H26" s="566">
        <f t="shared" si="1"/>
        <v>0</v>
      </c>
      <c r="I26" s="567"/>
      <c r="J26" s="303"/>
    </row>
    <row r="27" spans="1:10">
      <c r="A27" s="303"/>
      <c r="B27" s="565"/>
      <c r="C27" s="565"/>
      <c r="D27" s="565"/>
      <c r="E27" s="565"/>
      <c r="F27" s="565"/>
      <c r="G27" s="565"/>
      <c r="H27" s="566">
        <f t="shared" si="1"/>
        <v>0</v>
      </c>
      <c r="I27" s="567"/>
      <c r="J27" s="303"/>
    </row>
    <row r="28" spans="1:10">
      <c r="A28" s="303"/>
      <c r="B28" s="565"/>
      <c r="C28" s="565"/>
      <c r="D28" s="565"/>
      <c r="E28" s="565"/>
      <c r="F28" s="565"/>
      <c r="G28" s="565"/>
      <c r="H28" s="566">
        <f t="shared" si="1"/>
        <v>0</v>
      </c>
      <c r="I28" s="567"/>
      <c r="J28" s="303"/>
    </row>
    <row r="29" spans="1:10">
      <c r="A29" s="303"/>
      <c r="B29" s="565"/>
      <c r="C29" s="565"/>
      <c r="D29" s="565"/>
      <c r="E29" s="565"/>
      <c r="F29" s="565"/>
      <c r="G29" s="565"/>
      <c r="H29" s="566">
        <f t="shared" si="1"/>
        <v>0</v>
      </c>
      <c r="I29" s="567"/>
      <c r="J29" s="303"/>
    </row>
    <row r="30" spans="1:10">
      <c r="A30" s="303"/>
      <c r="B30" s="565"/>
      <c r="C30" s="565"/>
      <c r="D30" s="565"/>
      <c r="E30" s="565"/>
      <c r="F30" s="565"/>
      <c r="G30" s="565"/>
      <c r="H30" s="566">
        <f t="shared" si="1"/>
        <v>0</v>
      </c>
      <c r="I30" s="567"/>
      <c r="J30" s="303"/>
    </row>
    <row r="31" spans="1:10">
      <c r="A31" s="303"/>
      <c r="B31" s="565" t="s">
        <v>351</v>
      </c>
      <c r="C31" s="565"/>
      <c r="D31" s="565">
        <f>SUM(D22:E30)</f>
        <v>0</v>
      </c>
      <c r="E31" s="565"/>
      <c r="F31" s="565">
        <f>SUM(F22:G30)</f>
        <v>0</v>
      </c>
      <c r="G31" s="565"/>
      <c r="H31" s="565">
        <f>+D31-F31</f>
        <v>0</v>
      </c>
      <c r="I31" s="565"/>
      <c r="J31" s="303"/>
    </row>
    <row r="32" spans="1:10">
      <c r="A32" s="303"/>
      <c r="B32" s="565"/>
      <c r="C32" s="565"/>
      <c r="D32" s="565"/>
      <c r="E32" s="565"/>
      <c r="F32" s="565"/>
      <c r="G32" s="565"/>
      <c r="H32" s="565"/>
      <c r="I32" s="565"/>
      <c r="J32" s="303"/>
    </row>
    <row r="33" spans="1:10">
      <c r="A33" s="303"/>
      <c r="B33" s="566" t="s">
        <v>139</v>
      </c>
      <c r="C33" s="567"/>
      <c r="D33" s="566">
        <f>+D19+D31</f>
        <v>0</v>
      </c>
      <c r="E33" s="567"/>
      <c r="F33" s="566">
        <f>+F19+F31</f>
        <v>0</v>
      </c>
      <c r="G33" s="567"/>
      <c r="H33" s="566">
        <f>+H19+H31</f>
        <v>0</v>
      </c>
      <c r="I33" s="567"/>
      <c r="J33" s="303"/>
    </row>
    <row r="34" spans="1:10">
      <c r="A34" s="303"/>
      <c r="B34" s="303"/>
      <c r="C34" s="303"/>
      <c r="D34" s="303"/>
      <c r="E34" s="303"/>
      <c r="F34" s="303"/>
      <c r="G34" s="303"/>
      <c r="H34" s="303"/>
      <c r="I34" s="303"/>
      <c r="J34" s="303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G11" sqref="G11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55" customFormat="1" ht="12.75">
      <c r="A1" s="572" t="s">
        <v>194</v>
      </c>
      <c r="B1" s="573"/>
      <c r="C1" s="574"/>
    </row>
    <row r="2" spans="1:3" s="355" customFormat="1" ht="12.75">
      <c r="A2" s="575" t="s">
        <v>410</v>
      </c>
      <c r="B2" s="576"/>
      <c r="C2" s="577"/>
    </row>
    <row r="3" spans="1:3" s="355" customFormat="1" ht="12.75">
      <c r="A3" s="575" t="s">
        <v>352</v>
      </c>
      <c r="B3" s="576"/>
      <c r="C3" s="577"/>
    </row>
    <row r="4" spans="1:3" s="355" customFormat="1" ht="12.75">
      <c r="A4" s="578" t="s">
        <v>216</v>
      </c>
      <c r="B4" s="579"/>
      <c r="C4" s="580"/>
    </row>
    <row r="5" spans="1:3">
      <c r="A5" s="303"/>
      <c r="B5" s="303"/>
    </row>
    <row r="6" spans="1:3">
      <c r="A6" s="356" t="s">
        <v>341</v>
      </c>
      <c r="B6" s="356" t="s">
        <v>223</v>
      </c>
      <c r="C6" s="356" t="s">
        <v>249</v>
      </c>
    </row>
    <row r="7" spans="1:3" s="355" customFormat="1" ht="12.75">
      <c r="A7" s="581" t="s">
        <v>348</v>
      </c>
      <c r="B7" s="582"/>
      <c r="C7" s="583"/>
    </row>
    <row r="8" spans="1:3" s="355" customFormat="1" ht="12.75">
      <c r="A8" s="357"/>
      <c r="B8" s="357"/>
      <c r="C8" s="358"/>
    </row>
    <row r="9" spans="1:3" s="355" customFormat="1" ht="12.75">
      <c r="A9" s="357"/>
      <c r="B9" s="357"/>
      <c r="C9" s="358"/>
    </row>
    <row r="10" spans="1:3" s="355" customFormat="1" ht="12.75">
      <c r="A10" s="357"/>
      <c r="B10" s="359" t="s">
        <v>417</v>
      </c>
      <c r="C10" s="358"/>
    </row>
    <row r="11" spans="1:3" s="355" customFormat="1" ht="12.75">
      <c r="A11" s="357"/>
      <c r="B11" s="357"/>
      <c r="C11" s="358"/>
    </row>
    <row r="12" spans="1:3" s="355" customFormat="1" ht="12.75">
      <c r="A12" s="357"/>
      <c r="B12" s="357"/>
      <c r="C12" s="358"/>
    </row>
    <row r="13" spans="1:3" s="355" customFormat="1" ht="12.75">
      <c r="A13" s="357"/>
      <c r="B13" s="357"/>
      <c r="C13" s="358"/>
    </row>
    <row r="14" spans="1:3" s="355" customFormat="1" ht="12.75">
      <c r="A14" s="357"/>
      <c r="B14" s="357"/>
      <c r="C14" s="358"/>
    </row>
    <row r="15" spans="1:3" s="355" customFormat="1" ht="12.75">
      <c r="A15" s="357"/>
      <c r="B15" s="357"/>
      <c r="C15" s="358"/>
    </row>
    <row r="16" spans="1:3" s="355" customFormat="1" ht="12.75">
      <c r="A16" s="357"/>
      <c r="B16" s="357"/>
      <c r="C16" s="358"/>
    </row>
    <row r="17" spans="1:3" s="355" customFormat="1" ht="12.75">
      <c r="A17" s="357"/>
      <c r="B17" s="357"/>
      <c r="C17" s="358"/>
    </row>
    <row r="18" spans="1:3" s="355" customFormat="1" ht="12.75">
      <c r="A18" s="359" t="s">
        <v>353</v>
      </c>
      <c r="B18" s="357">
        <f>SUM(B8:B17)</f>
        <v>0</v>
      </c>
      <c r="C18" s="357">
        <f>SUM(C8:C17)</f>
        <v>0</v>
      </c>
    </row>
    <row r="19" spans="1:3" s="355" customFormat="1" ht="12.75">
      <c r="A19" s="357"/>
      <c r="B19" s="357"/>
      <c r="C19" s="358"/>
    </row>
    <row r="20" spans="1:3" s="355" customFormat="1" ht="12.75">
      <c r="A20" s="569" t="s">
        <v>350</v>
      </c>
      <c r="B20" s="570"/>
      <c r="C20" s="571"/>
    </row>
    <row r="21" spans="1:3" s="355" customFormat="1" ht="12.75">
      <c r="A21" s="357"/>
      <c r="B21" s="357"/>
      <c r="C21" s="358"/>
    </row>
    <row r="22" spans="1:3" s="355" customFormat="1" ht="12.75">
      <c r="A22" s="357"/>
      <c r="B22" s="357"/>
      <c r="C22" s="358"/>
    </row>
    <row r="23" spans="1:3" s="355" customFormat="1" ht="12.75">
      <c r="A23" s="357"/>
      <c r="B23" s="357"/>
      <c r="C23" s="358"/>
    </row>
    <row r="24" spans="1:3" s="355" customFormat="1" ht="12.75">
      <c r="A24" s="357"/>
      <c r="B24" s="357"/>
      <c r="C24" s="358"/>
    </row>
    <row r="25" spans="1:3" s="355" customFormat="1" ht="12.75">
      <c r="A25" s="357"/>
      <c r="B25" s="357"/>
      <c r="C25" s="358"/>
    </row>
    <row r="26" spans="1:3" s="355" customFormat="1" ht="12.75">
      <c r="A26" s="357"/>
      <c r="B26" s="357"/>
      <c r="C26" s="358"/>
    </row>
    <row r="27" spans="1:3" s="355" customFormat="1" ht="12.75">
      <c r="A27" s="357"/>
      <c r="B27" s="357"/>
      <c r="C27" s="358"/>
    </row>
    <row r="28" spans="1:3" s="355" customFormat="1" ht="12.75">
      <c r="A28" s="357"/>
      <c r="B28" s="357"/>
      <c r="C28" s="358"/>
    </row>
    <row r="29" spans="1:3" s="355" customFormat="1" ht="12.75">
      <c r="A29" s="357"/>
      <c r="B29" s="357"/>
      <c r="C29" s="358"/>
    </row>
    <row r="30" spans="1:3" s="355" customFormat="1" ht="12.75">
      <c r="A30" s="357"/>
      <c r="B30" s="357"/>
      <c r="C30" s="358"/>
    </row>
    <row r="31" spans="1:3" s="355" customFormat="1" ht="12.75">
      <c r="A31" s="357"/>
      <c r="B31" s="357"/>
      <c r="C31" s="358"/>
    </row>
    <row r="32" spans="1:3" s="355" customFormat="1" ht="12.75">
      <c r="A32" s="357"/>
      <c r="B32" s="357"/>
      <c r="C32" s="358"/>
    </row>
    <row r="33" spans="1:3" s="355" customFormat="1" ht="12.75">
      <c r="A33" s="359" t="s">
        <v>354</v>
      </c>
      <c r="B33" s="357">
        <f>SUM(B21:B32)</f>
        <v>0</v>
      </c>
      <c r="C33" s="357">
        <f>SUM(C21:C32)</f>
        <v>0</v>
      </c>
    </row>
    <row r="34" spans="1:3" s="355" customFormat="1" ht="12.75">
      <c r="A34" s="357"/>
      <c r="B34" s="357"/>
      <c r="C34" s="358"/>
    </row>
    <row r="35" spans="1:3" s="355" customFormat="1" ht="12.75">
      <c r="A35" s="359" t="s">
        <v>139</v>
      </c>
      <c r="B35" s="360">
        <f>+B18+B33</f>
        <v>0</v>
      </c>
      <c r="C35" s="360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31" workbookViewId="0">
      <selection activeCell="N17" sqref="N17"/>
    </sheetView>
  </sheetViews>
  <sheetFormatPr baseColWidth="10" defaultRowHeight="15"/>
  <cols>
    <col min="1" max="1" width="2.140625" style="303" customWidth="1"/>
    <col min="2" max="3" width="3.7109375" style="263" customWidth="1"/>
    <col min="4" max="4" width="65.7109375" style="263" customWidth="1"/>
    <col min="5" max="5" width="12.7109375" style="263" customWidth="1"/>
    <col min="6" max="6" width="14.28515625" style="263" customWidth="1"/>
    <col min="7" max="8" width="12.7109375" style="263" customWidth="1"/>
    <col min="9" max="9" width="11.42578125" style="263" customWidth="1"/>
    <col min="10" max="10" width="12.85546875" style="263" customWidth="1"/>
    <col min="11" max="11" width="3.140625" style="303" customWidth="1"/>
  </cols>
  <sheetData>
    <row r="1" spans="2:10" s="303" customFormat="1" ht="6.75" customHeight="1">
      <c r="B1" s="262"/>
      <c r="C1" s="262"/>
      <c r="D1" s="262"/>
      <c r="E1" s="262"/>
      <c r="F1" s="262"/>
      <c r="G1" s="262"/>
      <c r="H1" s="262"/>
      <c r="I1" s="262"/>
    </row>
    <row r="2" spans="2:10">
      <c r="B2" s="544" t="s">
        <v>194</v>
      </c>
      <c r="C2" s="545"/>
      <c r="D2" s="545"/>
      <c r="E2" s="545"/>
      <c r="F2" s="545"/>
      <c r="G2" s="545"/>
      <c r="H2" s="545"/>
      <c r="I2" s="545"/>
      <c r="J2" s="546"/>
    </row>
    <row r="3" spans="2:10">
      <c r="B3" s="544" t="s">
        <v>410</v>
      </c>
      <c r="C3" s="545"/>
      <c r="D3" s="545"/>
      <c r="E3" s="545"/>
      <c r="F3" s="545"/>
      <c r="G3" s="545"/>
      <c r="H3" s="545"/>
      <c r="I3" s="545"/>
      <c r="J3" s="546"/>
    </row>
    <row r="4" spans="2:10">
      <c r="B4" s="547" t="s">
        <v>355</v>
      </c>
      <c r="C4" s="548"/>
      <c r="D4" s="548"/>
      <c r="E4" s="548"/>
      <c r="F4" s="548"/>
      <c r="G4" s="548"/>
      <c r="H4" s="548"/>
      <c r="I4" s="548"/>
      <c r="J4" s="549"/>
    </row>
    <row r="5" spans="2:10">
      <c r="B5" s="550" t="s">
        <v>309</v>
      </c>
      <c r="C5" s="551"/>
      <c r="D5" s="551"/>
      <c r="E5" s="551"/>
      <c r="F5" s="551"/>
      <c r="G5" s="551"/>
      <c r="H5" s="551"/>
      <c r="I5" s="551"/>
      <c r="J5" s="552"/>
    </row>
    <row r="6" spans="2:10" s="303" customFormat="1" ht="2.25" customHeight="1">
      <c r="B6" s="361"/>
      <c r="C6" s="361"/>
      <c r="D6" s="361"/>
      <c r="E6" s="361"/>
      <c r="F6" s="361"/>
      <c r="G6" s="361"/>
      <c r="H6" s="361"/>
      <c r="I6" s="361"/>
      <c r="J6" s="361"/>
    </row>
    <row r="7" spans="2:10">
      <c r="B7" s="555" t="s">
        <v>76</v>
      </c>
      <c r="C7" s="591"/>
      <c r="D7" s="556"/>
      <c r="E7" s="554" t="s">
        <v>254</v>
      </c>
      <c r="F7" s="554"/>
      <c r="G7" s="554"/>
      <c r="H7" s="554"/>
      <c r="I7" s="554"/>
      <c r="J7" s="554" t="s">
        <v>246</v>
      </c>
    </row>
    <row r="8" spans="2:10" ht="22.5">
      <c r="B8" s="557"/>
      <c r="C8" s="592"/>
      <c r="D8" s="558"/>
      <c r="E8" s="304" t="s">
        <v>247</v>
      </c>
      <c r="F8" s="304" t="s">
        <v>248</v>
      </c>
      <c r="G8" s="304" t="s">
        <v>222</v>
      </c>
      <c r="H8" s="304" t="s">
        <v>223</v>
      </c>
      <c r="I8" s="304" t="s">
        <v>249</v>
      </c>
      <c r="J8" s="554"/>
    </row>
    <row r="9" spans="2:10" ht="15.75" customHeight="1">
      <c r="B9" s="559"/>
      <c r="C9" s="593"/>
      <c r="D9" s="560"/>
      <c r="E9" s="304">
        <v>1</v>
      </c>
      <c r="F9" s="304">
        <v>2</v>
      </c>
      <c r="G9" s="304" t="s">
        <v>250</v>
      </c>
      <c r="H9" s="304">
        <v>4</v>
      </c>
      <c r="I9" s="304">
        <v>5</v>
      </c>
      <c r="J9" s="304" t="s">
        <v>251</v>
      </c>
    </row>
    <row r="10" spans="2:10" ht="15" customHeight="1">
      <c r="B10" s="586" t="s">
        <v>356</v>
      </c>
      <c r="C10" s="587"/>
      <c r="D10" s="588"/>
      <c r="E10" s="366"/>
      <c r="F10" s="328"/>
      <c r="G10" s="328"/>
      <c r="H10" s="328"/>
      <c r="I10" s="328"/>
      <c r="J10" s="328"/>
    </row>
    <row r="11" spans="2:10">
      <c r="B11" s="305"/>
      <c r="C11" s="584" t="s">
        <v>357</v>
      </c>
      <c r="D11" s="585"/>
      <c r="E11" s="366">
        <f>+E12+E13</f>
        <v>0</v>
      </c>
      <c r="F11" s="366">
        <f>+F12+F13</f>
        <v>0</v>
      </c>
      <c r="G11" s="328">
        <f>+E11+F11</f>
        <v>0</v>
      </c>
      <c r="H11" s="366">
        <f t="shared" ref="H11:I11" si="0">+H12+H13</f>
        <v>0</v>
      </c>
      <c r="I11" s="366">
        <f t="shared" si="0"/>
        <v>0</v>
      </c>
      <c r="J11" s="328">
        <f>+G11-H11</f>
        <v>0</v>
      </c>
    </row>
    <row r="12" spans="2:10">
      <c r="B12" s="305"/>
      <c r="C12" s="362"/>
      <c r="D12" s="306" t="s">
        <v>358</v>
      </c>
      <c r="E12" s="366"/>
      <c r="F12" s="328"/>
      <c r="G12" s="328">
        <f t="shared" ref="G12:G39" si="1">+E12+F12</f>
        <v>0</v>
      </c>
      <c r="H12" s="328"/>
      <c r="I12" s="328"/>
      <c r="J12" s="328">
        <f t="shared" ref="J12:J39" si="2">+G12-H12</f>
        <v>0</v>
      </c>
    </row>
    <row r="13" spans="2:10">
      <c r="B13" s="305"/>
      <c r="C13" s="362"/>
      <c r="D13" s="306" t="s">
        <v>359</v>
      </c>
      <c r="E13" s="366"/>
      <c r="F13" s="328"/>
      <c r="G13" s="328">
        <f t="shared" si="1"/>
        <v>0</v>
      </c>
      <c r="H13" s="328"/>
      <c r="I13" s="328"/>
      <c r="J13" s="328">
        <f t="shared" si="2"/>
        <v>0</v>
      </c>
    </row>
    <row r="14" spans="2:10">
      <c r="B14" s="305"/>
      <c r="C14" s="584" t="s">
        <v>360</v>
      </c>
      <c r="D14" s="585"/>
      <c r="E14" s="366">
        <f>SUM(E15:E22)</f>
        <v>0</v>
      </c>
      <c r="F14" s="366">
        <f>SUM(F15:F22)</f>
        <v>0</v>
      </c>
      <c r="G14" s="328">
        <f t="shared" si="1"/>
        <v>0</v>
      </c>
      <c r="H14" s="366">
        <f t="shared" ref="H14:I14" si="3">SUM(H15:H22)</f>
        <v>0</v>
      </c>
      <c r="I14" s="366">
        <f t="shared" si="3"/>
        <v>0</v>
      </c>
      <c r="J14" s="328">
        <f t="shared" si="2"/>
        <v>0</v>
      </c>
    </row>
    <row r="15" spans="2:10">
      <c r="B15" s="305"/>
      <c r="C15" s="362"/>
      <c r="D15" s="306" t="s">
        <v>361</v>
      </c>
      <c r="E15" s="366"/>
      <c r="F15" s="328"/>
      <c r="G15" s="328">
        <f t="shared" si="1"/>
        <v>0</v>
      </c>
      <c r="H15" s="328"/>
      <c r="I15" s="328"/>
      <c r="J15" s="328">
        <f t="shared" si="2"/>
        <v>0</v>
      </c>
    </row>
    <row r="16" spans="2:10">
      <c r="B16" s="305"/>
      <c r="C16" s="362"/>
      <c r="D16" s="306" t="s">
        <v>362</v>
      </c>
      <c r="E16" s="366"/>
      <c r="F16" s="328"/>
      <c r="G16" s="328">
        <f t="shared" si="1"/>
        <v>0</v>
      </c>
      <c r="H16" s="328"/>
      <c r="I16" s="328"/>
      <c r="J16" s="328">
        <f t="shared" si="2"/>
        <v>0</v>
      </c>
    </row>
    <row r="17" spans="2:10">
      <c r="B17" s="305"/>
      <c r="C17" s="362"/>
      <c r="D17" s="306" t="s">
        <v>363</v>
      </c>
      <c r="E17" s="366"/>
      <c r="F17" s="328"/>
      <c r="G17" s="328">
        <f t="shared" si="1"/>
        <v>0</v>
      </c>
      <c r="H17" s="328"/>
      <c r="I17" s="328"/>
      <c r="J17" s="328">
        <f t="shared" si="2"/>
        <v>0</v>
      </c>
    </row>
    <row r="18" spans="2:10">
      <c r="B18" s="305"/>
      <c r="C18" s="362"/>
      <c r="D18" s="306" t="s">
        <v>364</v>
      </c>
      <c r="E18" s="366"/>
      <c r="F18" s="328"/>
      <c r="G18" s="328">
        <f t="shared" si="1"/>
        <v>0</v>
      </c>
      <c r="H18" s="328"/>
      <c r="I18" s="328"/>
      <c r="J18" s="328">
        <f t="shared" si="2"/>
        <v>0</v>
      </c>
    </row>
    <row r="19" spans="2:10">
      <c r="B19" s="305"/>
      <c r="C19" s="362"/>
      <c r="D19" s="306" t="s">
        <v>365</v>
      </c>
      <c r="E19" s="366"/>
      <c r="F19" s="328"/>
      <c r="G19" s="328">
        <f t="shared" si="1"/>
        <v>0</v>
      </c>
      <c r="H19" s="328"/>
      <c r="I19" s="328"/>
      <c r="J19" s="328">
        <f t="shared" si="2"/>
        <v>0</v>
      </c>
    </row>
    <row r="20" spans="2:10">
      <c r="B20" s="305"/>
      <c r="C20" s="362"/>
      <c r="D20" s="306" t="s">
        <v>366</v>
      </c>
      <c r="E20" s="366"/>
      <c r="F20" s="328"/>
      <c r="G20" s="328">
        <f t="shared" si="1"/>
        <v>0</v>
      </c>
      <c r="H20" s="328"/>
      <c r="I20" s="328"/>
      <c r="J20" s="328">
        <f t="shared" si="2"/>
        <v>0</v>
      </c>
    </row>
    <row r="21" spans="2:10">
      <c r="B21" s="305"/>
      <c r="C21" s="362"/>
      <c r="D21" s="306" t="s">
        <v>367</v>
      </c>
      <c r="E21" s="366"/>
      <c r="F21" s="328"/>
      <c r="G21" s="328">
        <f t="shared" si="1"/>
        <v>0</v>
      </c>
      <c r="H21" s="328"/>
      <c r="I21" s="328"/>
      <c r="J21" s="328">
        <f t="shared" si="2"/>
        <v>0</v>
      </c>
    </row>
    <row r="22" spans="2:10">
      <c r="B22" s="305"/>
      <c r="C22" s="362"/>
      <c r="D22" s="306" t="s">
        <v>368</v>
      </c>
      <c r="E22" s="366"/>
      <c r="F22" s="328"/>
      <c r="G22" s="328">
        <f t="shared" si="1"/>
        <v>0</v>
      </c>
      <c r="H22" s="328"/>
      <c r="I22" s="328"/>
      <c r="J22" s="328">
        <f t="shared" si="2"/>
        <v>0</v>
      </c>
    </row>
    <row r="23" spans="2:10">
      <c r="B23" s="305"/>
      <c r="C23" s="584" t="s">
        <v>369</v>
      </c>
      <c r="D23" s="585"/>
      <c r="E23" s="366">
        <f>SUM(E24:E26)</f>
        <v>0</v>
      </c>
      <c r="F23" s="366">
        <f>SUM(F24:F26)</f>
        <v>0</v>
      </c>
      <c r="G23" s="328">
        <f t="shared" si="1"/>
        <v>0</v>
      </c>
      <c r="H23" s="366">
        <f t="shared" ref="H23:I23" si="4">SUM(H24:H26)</f>
        <v>0</v>
      </c>
      <c r="I23" s="366">
        <f t="shared" si="4"/>
        <v>0</v>
      </c>
      <c r="J23" s="328">
        <f t="shared" si="2"/>
        <v>0</v>
      </c>
    </row>
    <row r="24" spans="2:10">
      <c r="B24" s="305"/>
      <c r="C24" s="362"/>
      <c r="D24" s="306" t="s">
        <v>370</v>
      </c>
      <c r="E24" s="366"/>
      <c r="F24" s="328"/>
      <c r="G24" s="328">
        <f t="shared" si="1"/>
        <v>0</v>
      </c>
      <c r="H24" s="328"/>
      <c r="I24" s="328"/>
      <c r="J24" s="328">
        <f t="shared" si="2"/>
        <v>0</v>
      </c>
    </row>
    <row r="25" spans="2:10">
      <c r="B25" s="305"/>
      <c r="C25" s="362"/>
      <c r="D25" s="306" t="s">
        <v>371</v>
      </c>
      <c r="E25" s="366"/>
      <c r="F25" s="328"/>
      <c r="G25" s="328">
        <f t="shared" si="1"/>
        <v>0</v>
      </c>
      <c r="H25" s="328"/>
      <c r="I25" s="328"/>
      <c r="J25" s="328">
        <f t="shared" si="2"/>
        <v>0</v>
      </c>
    </row>
    <row r="26" spans="2:10">
      <c r="B26" s="305"/>
      <c r="C26" s="362"/>
      <c r="D26" s="306" t="s">
        <v>372</v>
      </c>
      <c r="E26" s="366"/>
      <c r="F26" s="328"/>
      <c r="G26" s="328">
        <f t="shared" si="1"/>
        <v>0</v>
      </c>
      <c r="H26" s="328"/>
      <c r="I26" s="328"/>
      <c r="J26" s="328">
        <f t="shared" si="2"/>
        <v>0</v>
      </c>
    </row>
    <row r="27" spans="2:10">
      <c r="B27" s="305"/>
      <c r="C27" s="584" t="s">
        <v>373</v>
      </c>
      <c r="D27" s="585"/>
      <c r="E27" s="366">
        <f>SUM(E28:E29)</f>
        <v>0</v>
      </c>
      <c r="F27" s="366">
        <f>SUM(F28:F29)</f>
        <v>0</v>
      </c>
      <c r="G27" s="328">
        <f t="shared" si="1"/>
        <v>0</v>
      </c>
      <c r="H27" s="366">
        <f t="shared" ref="H27:I27" si="5">SUM(H28:H29)</f>
        <v>0</v>
      </c>
      <c r="I27" s="366">
        <f t="shared" si="5"/>
        <v>0</v>
      </c>
      <c r="J27" s="328">
        <f t="shared" si="2"/>
        <v>0</v>
      </c>
    </row>
    <row r="28" spans="2:10">
      <c r="B28" s="305"/>
      <c r="C28" s="362"/>
      <c r="D28" s="306" t="s">
        <v>374</v>
      </c>
      <c r="E28" s="366"/>
      <c r="F28" s="328"/>
      <c r="G28" s="328">
        <f t="shared" si="1"/>
        <v>0</v>
      </c>
      <c r="H28" s="328"/>
      <c r="I28" s="328"/>
      <c r="J28" s="328">
        <f t="shared" si="2"/>
        <v>0</v>
      </c>
    </row>
    <row r="29" spans="2:10">
      <c r="B29" s="305"/>
      <c r="C29" s="362"/>
      <c r="D29" s="306" t="s">
        <v>375</v>
      </c>
      <c r="E29" s="366"/>
      <c r="F29" s="328"/>
      <c r="G29" s="328">
        <f t="shared" si="1"/>
        <v>0</v>
      </c>
      <c r="H29" s="328"/>
      <c r="I29" s="328"/>
      <c r="J29" s="328">
        <f t="shared" si="2"/>
        <v>0</v>
      </c>
    </row>
    <row r="30" spans="2:10">
      <c r="B30" s="305"/>
      <c r="C30" s="584" t="s">
        <v>376</v>
      </c>
      <c r="D30" s="585"/>
      <c r="E30" s="366">
        <f>SUM(E31:E34)</f>
        <v>0</v>
      </c>
      <c r="F30" s="366">
        <f>SUM(F31:F34)</f>
        <v>0</v>
      </c>
      <c r="G30" s="328">
        <f t="shared" si="1"/>
        <v>0</v>
      </c>
      <c r="H30" s="366">
        <f t="shared" ref="H30:I30" si="6">SUM(H31:H34)</f>
        <v>0</v>
      </c>
      <c r="I30" s="366">
        <f t="shared" si="6"/>
        <v>0</v>
      </c>
      <c r="J30" s="328">
        <f t="shared" si="2"/>
        <v>0</v>
      </c>
    </row>
    <row r="31" spans="2:10">
      <c r="B31" s="305"/>
      <c r="C31" s="362"/>
      <c r="D31" s="306" t="s">
        <v>377</v>
      </c>
      <c r="E31" s="366"/>
      <c r="F31" s="328"/>
      <c r="G31" s="328">
        <f t="shared" si="1"/>
        <v>0</v>
      </c>
      <c r="H31" s="328"/>
      <c r="I31" s="328"/>
      <c r="J31" s="328">
        <f t="shared" si="2"/>
        <v>0</v>
      </c>
    </row>
    <row r="32" spans="2:10">
      <c r="B32" s="305"/>
      <c r="C32" s="362"/>
      <c r="D32" s="306" t="s">
        <v>378</v>
      </c>
      <c r="E32" s="366"/>
      <c r="F32" s="328"/>
      <c r="G32" s="328">
        <f t="shared" si="1"/>
        <v>0</v>
      </c>
      <c r="H32" s="328"/>
      <c r="I32" s="328"/>
      <c r="J32" s="328">
        <f t="shared" si="2"/>
        <v>0</v>
      </c>
    </row>
    <row r="33" spans="1:11">
      <c r="B33" s="305"/>
      <c r="C33" s="362"/>
      <c r="D33" s="306" t="s">
        <v>379</v>
      </c>
      <c r="E33" s="366"/>
      <c r="F33" s="328"/>
      <c r="G33" s="328">
        <f t="shared" si="1"/>
        <v>0</v>
      </c>
      <c r="H33" s="328"/>
      <c r="I33" s="328"/>
      <c r="J33" s="328">
        <f t="shared" si="2"/>
        <v>0</v>
      </c>
    </row>
    <row r="34" spans="1:11">
      <c r="B34" s="305"/>
      <c r="C34" s="362"/>
      <c r="D34" s="306" t="s">
        <v>380</v>
      </c>
      <c r="E34" s="366"/>
      <c r="F34" s="328"/>
      <c r="G34" s="328">
        <f t="shared" si="1"/>
        <v>0</v>
      </c>
      <c r="H34" s="328"/>
      <c r="I34" s="328"/>
      <c r="J34" s="328">
        <f t="shared" si="2"/>
        <v>0</v>
      </c>
    </row>
    <row r="35" spans="1:11">
      <c r="B35" s="305"/>
      <c r="C35" s="584" t="s">
        <v>381</v>
      </c>
      <c r="D35" s="585"/>
      <c r="E35" s="366">
        <f>SUM(E36)</f>
        <v>0</v>
      </c>
      <c r="F35" s="366">
        <f>SUM(F36)</f>
        <v>0</v>
      </c>
      <c r="G35" s="328">
        <f t="shared" si="1"/>
        <v>0</v>
      </c>
      <c r="H35" s="366">
        <f t="shared" ref="H35:I35" si="7">SUM(H36)</f>
        <v>0</v>
      </c>
      <c r="I35" s="366">
        <f t="shared" si="7"/>
        <v>0</v>
      </c>
      <c r="J35" s="328">
        <f t="shared" si="2"/>
        <v>0</v>
      </c>
    </row>
    <row r="36" spans="1:11">
      <c r="B36" s="305"/>
      <c r="C36" s="362"/>
      <c r="D36" s="306" t="s">
        <v>382</v>
      </c>
      <c r="E36" s="366"/>
      <c r="F36" s="328"/>
      <c r="G36" s="328">
        <f t="shared" si="1"/>
        <v>0</v>
      </c>
      <c r="H36" s="328"/>
      <c r="I36" s="328"/>
      <c r="J36" s="328">
        <f t="shared" si="2"/>
        <v>0</v>
      </c>
    </row>
    <row r="37" spans="1:11" ht="15" customHeight="1">
      <c r="B37" s="586" t="s">
        <v>383</v>
      </c>
      <c r="C37" s="587"/>
      <c r="D37" s="588"/>
      <c r="E37" s="366"/>
      <c r="F37" s="328"/>
      <c r="G37" s="328">
        <f t="shared" si="1"/>
        <v>0</v>
      </c>
      <c r="H37" s="328"/>
      <c r="I37" s="328"/>
      <c r="J37" s="328">
        <f t="shared" si="2"/>
        <v>0</v>
      </c>
    </row>
    <row r="38" spans="1:11" ht="15" customHeight="1">
      <c r="B38" s="586" t="s">
        <v>384</v>
      </c>
      <c r="C38" s="587"/>
      <c r="D38" s="588"/>
      <c r="E38" s="366"/>
      <c r="F38" s="328"/>
      <c r="G38" s="328">
        <f t="shared" si="1"/>
        <v>0</v>
      </c>
      <c r="H38" s="328"/>
      <c r="I38" s="328"/>
      <c r="J38" s="328">
        <f t="shared" si="2"/>
        <v>0</v>
      </c>
    </row>
    <row r="39" spans="1:11" ht="15.75" customHeight="1">
      <c r="B39" s="586" t="s">
        <v>385</v>
      </c>
      <c r="C39" s="587"/>
      <c r="D39" s="588"/>
      <c r="E39" s="366"/>
      <c r="F39" s="328"/>
      <c r="G39" s="328">
        <f t="shared" si="1"/>
        <v>0</v>
      </c>
      <c r="H39" s="328"/>
      <c r="I39" s="328"/>
      <c r="J39" s="328">
        <f t="shared" si="2"/>
        <v>0</v>
      </c>
    </row>
    <row r="40" spans="1:11">
      <c r="B40" s="363"/>
      <c r="C40" s="364"/>
      <c r="D40" s="365"/>
      <c r="E40" s="367"/>
      <c r="F40" s="368"/>
      <c r="G40" s="368"/>
      <c r="H40" s="368"/>
      <c r="I40" s="368"/>
      <c r="J40" s="368"/>
    </row>
    <row r="41" spans="1:11" s="316" customFormat="1">
      <c r="A41" s="313"/>
      <c r="B41" s="334"/>
      <c r="C41" s="589" t="s">
        <v>252</v>
      </c>
      <c r="D41" s="590"/>
      <c r="E41" s="327">
        <f>+E11+E14+E23+E27+E30+E35+E37+E38+E39</f>
        <v>0</v>
      </c>
      <c r="F41" s="327">
        <f t="shared" ref="F41:J41" si="8">+F11+F14+F23+F27+F30+F35+F37+F38+F39</f>
        <v>0</v>
      </c>
      <c r="G41" s="327">
        <f t="shared" si="8"/>
        <v>0</v>
      </c>
      <c r="H41" s="327">
        <f t="shared" si="8"/>
        <v>0</v>
      </c>
      <c r="I41" s="327">
        <f t="shared" si="8"/>
        <v>0</v>
      </c>
      <c r="J41" s="327">
        <f t="shared" si="8"/>
        <v>0</v>
      </c>
      <c r="K41" s="313"/>
    </row>
    <row r="42" spans="1:11">
      <c r="B42" s="262"/>
      <c r="C42" s="262"/>
      <c r="D42" s="262"/>
      <c r="E42" s="262"/>
      <c r="F42" s="262"/>
      <c r="G42" s="262"/>
      <c r="H42" s="262"/>
      <c r="I42" s="262"/>
      <c r="J42" s="262"/>
    </row>
    <row r="43" spans="1:11">
      <c r="B43" s="262"/>
      <c r="C43" s="262"/>
      <c r="D43" s="262"/>
      <c r="E43" s="262"/>
      <c r="F43" s="262"/>
      <c r="G43" s="262"/>
      <c r="H43" s="262"/>
      <c r="I43" s="262"/>
      <c r="J43" s="262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I17" sqref="I17"/>
    </sheetView>
  </sheetViews>
  <sheetFormatPr baseColWidth="10" defaultRowHeight="15"/>
  <cols>
    <col min="1" max="1" width="1.140625" customWidth="1"/>
    <col min="2" max="2" width="57" customWidth="1"/>
    <col min="6" max="6" width="4.28515625" style="303" customWidth="1"/>
  </cols>
  <sheetData>
    <row r="1" spans="1:5">
      <c r="A1" s="544" t="s">
        <v>386</v>
      </c>
      <c r="B1" s="545"/>
      <c r="C1" s="545"/>
      <c r="D1" s="545"/>
      <c r="E1" s="545"/>
    </row>
    <row r="2" spans="1:5">
      <c r="A2" s="547" t="s">
        <v>410</v>
      </c>
      <c r="B2" s="548"/>
      <c r="C2" s="548"/>
      <c r="D2" s="548"/>
      <c r="E2" s="548"/>
    </row>
    <row r="3" spans="1:5">
      <c r="A3" s="550" t="s">
        <v>216</v>
      </c>
      <c r="B3" s="551"/>
      <c r="C3" s="551"/>
      <c r="D3" s="551"/>
      <c r="E3" s="551"/>
    </row>
    <row r="4" spans="1:5" ht="6" customHeight="1">
      <c r="A4" s="262"/>
      <c r="B4" s="262"/>
      <c r="C4" s="262"/>
      <c r="D4" s="262"/>
      <c r="E4" s="262"/>
    </row>
    <row r="5" spans="1:5">
      <c r="A5" s="553" t="s">
        <v>76</v>
      </c>
      <c r="B5" s="553"/>
      <c r="C5" s="304" t="s">
        <v>220</v>
      </c>
      <c r="D5" s="304" t="s">
        <v>223</v>
      </c>
      <c r="E5" s="304" t="s">
        <v>387</v>
      </c>
    </row>
    <row r="6" spans="1:5" ht="5.25" customHeight="1" thickBot="1">
      <c r="A6" s="319"/>
      <c r="B6" s="320"/>
      <c r="C6" s="321"/>
      <c r="D6" s="321"/>
      <c r="E6" s="321"/>
    </row>
    <row r="7" spans="1:5" ht="15.75" thickBot="1">
      <c r="A7" s="369"/>
      <c r="B7" s="370" t="s">
        <v>388</v>
      </c>
      <c r="C7" s="371">
        <f>+C8+C9</f>
        <v>0</v>
      </c>
      <c r="D7" s="371">
        <f t="shared" ref="D7:E7" si="0">+D8+D9</f>
        <v>0</v>
      </c>
      <c r="E7" s="371">
        <f t="shared" si="0"/>
        <v>0</v>
      </c>
    </row>
    <row r="8" spans="1:5">
      <c r="A8" s="598" t="s">
        <v>389</v>
      </c>
      <c r="B8" s="599"/>
      <c r="C8" s="372">
        <f>+EAI!E33</f>
        <v>0</v>
      </c>
      <c r="D8" s="372">
        <f>+EAI!H33</f>
        <v>0</v>
      </c>
      <c r="E8" s="372">
        <f>+EAI!I33</f>
        <v>0</v>
      </c>
    </row>
    <row r="9" spans="1:5">
      <c r="A9" s="594" t="s">
        <v>390</v>
      </c>
      <c r="B9" s="595"/>
      <c r="C9" s="373">
        <f>+EAI!E46</f>
        <v>0</v>
      </c>
      <c r="D9" s="373">
        <f>+EAI!H46</f>
        <v>0</v>
      </c>
      <c r="E9" s="373">
        <f>+EAI!I46</f>
        <v>0</v>
      </c>
    </row>
    <row r="10" spans="1:5" ht="6.75" customHeight="1" thickBot="1">
      <c r="A10" s="305"/>
      <c r="B10" s="306"/>
      <c r="C10" s="374"/>
      <c r="D10" s="374"/>
      <c r="E10" s="374"/>
    </row>
    <row r="11" spans="1:5" ht="15.75" thickBot="1">
      <c r="A11" s="375"/>
      <c r="B11" s="370" t="s">
        <v>391</v>
      </c>
      <c r="C11" s="371">
        <f>+C12+C13</f>
        <v>0</v>
      </c>
      <c r="D11" s="371">
        <f t="shared" ref="D11:E11" si="1">+D12+D13</f>
        <v>0</v>
      </c>
      <c r="E11" s="371">
        <f t="shared" si="1"/>
        <v>0</v>
      </c>
    </row>
    <row r="12" spans="1:5">
      <c r="A12" s="600" t="s">
        <v>392</v>
      </c>
      <c r="B12" s="601"/>
      <c r="C12" s="372"/>
      <c r="D12" s="372"/>
      <c r="E12" s="372"/>
    </row>
    <row r="13" spans="1:5">
      <c r="A13" s="594" t="s">
        <v>393</v>
      </c>
      <c r="B13" s="595"/>
      <c r="C13" s="373"/>
      <c r="D13" s="373"/>
      <c r="E13" s="373"/>
    </row>
    <row r="14" spans="1:5" ht="5.25" customHeight="1" thickBot="1">
      <c r="A14" s="323"/>
      <c r="B14" s="322"/>
      <c r="C14" s="374"/>
      <c r="D14" s="374"/>
      <c r="E14" s="374"/>
    </row>
    <row r="15" spans="1:5" ht="15.75" thickBot="1">
      <c r="A15" s="369"/>
      <c r="B15" s="370" t="s">
        <v>394</v>
      </c>
      <c r="C15" s="371">
        <f>+C7-C11</f>
        <v>0</v>
      </c>
      <c r="D15" s="371">
        <f t="shared" ref="D15:E15" si="2">+D7-D11</f>
        <v>0</v>
      </c>
      <c r="E15" s="371">
        <f t="shared" si="2"/>
        <v>0</v>
      </c>
    </row>
    <row r="16" spans="1:5">
      <c r="A16" s="262"/>
      <c r="B16" s="262"/>
      <c r="C16" s="262"/>
      <c r="D16" s="262"/>
      <c r="E16" s="262"/>
    </row>
    <row r="17" spans="1:5">
      <c r="A17" s="553" t="s">
        <v>76</v>
      </c>
      <c r="B17" s="553"/>
      <c r="C17" s="304" t="s">
        <v>220</v>
      </c>
      <c r="D17" s="304" t="s">
        <v>223</v>
      </c>
      <c r="E17" s="304" t="s">
        <v>387</v>
      </c>
    </row>
    <row r="18" spans="1:5" ht="6.75" customHeight="1">
      <c r="A18" s="319"/>
      <c r="B18" s="320"/>
      <c r="C18" s="321"/>
      <c r="D18" s="321"/>
      <c r="E18" s="321"/>
    </row>
    <row r="19" spans="1:5">
      <c r="A19" s="594" t="s">
        <v>395</v>
      </c>
      <c r="B19" s="595"/>
      <c r="C19" s="373">
        <f>+C15</f>
        <v>0</v>
      </c>
      <c r="D19" s="373">
        <f t="shared" ref="D19:E19" si="3">+D15</f>
        <v>0</v>
      </c>
      <c r="E19" s="373">
        <f t="shared" si="3"/>
        <v>0</v>
      </c>
    </row>
    <row r="20" spans="1:5" ht="6" customHeight="1">
      <c r="A20" s="305"/>
      <c r="B20" s="306"/>
      <c r="C20" s="307"/>
      <c r="D20" s="307"/>
      <c r="E20" s="307"/>
    </row>
    <row r="21" spans="1:5">
      <c r="A21" s="594" t="s">
        <v>396</v>
      </c>
      <c r="B21" s="595"/>
      <c r="C21" s="373"/>
      <c r="D21" s="373"/>
      <c r="E21" s="373"/>
    </row>
    <row r="22" spans="1:5" ht="7.5" customHeight="1" thickBot="1">
      <c r="A22" s="323"/>
      <c r="B22" s="322"/>
      <c r="C22" s="374"/>
      <c r="D22" s="374"/>
      <c r="E22" s="374"/>
    </row>
    <row r="23" spans="1:5" ht="15.75" thickBot="1">
      <c r="A23" s="375"/>
      <c r="B23" s="370" t="s">
        <v>397</v>
      </c>
      <c r="C23" s="376">
        <f>+C19-C21</f>
        <v>0</v>
      </c>
      <c r="D23" s="376">
        <f t="shared" ref="D23:E23" si="4">+D19-D21</f>
        <v>0</v>
      </c>
      <c r="E23" s="376">
        <f t="shared" si="4"/>
        <v>0</v>
      </c>
    </row>
    <row r="24" spans="1:5">
      <c r="A24" s="262"/>
      <c r="B24" s="262"/>
      <c r="C24" s="262"/>
      <c r="D24" s="262"/>
      <c r="E24" s="262"/>
    </row>
    <row r="25" spans="1:5">
      <c r="A25" s="553" t="s">
        <v>76</v>
      </c>
      <c r="B25" s="553"/>
      <c r="C25" s="304" t="s">
        <v>220</v>
      </c>
      <c r="D25" s="304" t="s">
        <v>223</v>
      </c>
      <c r="E25" s="304" t="s">
        <v>387</v>
      </c>
    </row>
    <row r="26" spans="1:5" ht="5.25" customHeight="1">
      <c r="A26" s="319"/>
      <c r="B26" s="320"/>
      <c r="C26" s="321"/>
      <c r="D26" s="321"/>
      <c r="E26" s="321"/>
    </row>
    <row r="27" spans="1:5">
      <c r="A27" s="594" t="s">
        <v>398</v>
      </c>
      <c r="B27" s="595"/>
      <c r="C27" s="373">
        <f>+EAI!E52</f>
        <v>0</v>
      </c>
      <c r="D27" s="373">
        <f>+EAI!H51</f>
        <v>0</v>
      </c>
      <c r="E27" s="373">
        <f>+EAI!I54</f>
        <v>0</v>
      </c>
    </row>
    <row r="28" spans="1:5" ht="5.25" customHeight="1">
      <c r="A28" s="305"/>
      <c r="B28" s="306"/>
      <c r="C28" s="307"/>
      <c r="D28" s="307"/>
      <c r="E28" s="307"/>
    </row>
    <row r="29" spans="1:5">
      <c r="A29" s="594" t="s">
        <v>399</v>
      </c>
      <c r="B29" s="595"/>
      <c r="C29" s="373"/>
      <c r="D29" s="373"/>
      <c r="E29" s="373"/>
    </row>
    <row r="30" spans="1:5" ht="3.75" customHeight="1" thickBot="1">
      <c r="A30" s="324"/>
      <c r="B30" s="325"/>
      <c r="C30" s="326"/>
      <c r="D30" s="326"/>
      <c r="E30" s="326"/>
    </row>
    <row r="31" spans="1:5" ht="15.75" thickBot="1">
      <c r="A31" s="375"/>
      <c r="B31" s="370" t="s">
        <v>400</v>
      </c>
      <c r="C31" s="376">
        <f>+C27-C29</f>
        <v>0</v>
      </c>
      <c r="D31" s="376">
        <f t="shared" ref="D31:E31" si="5">+D27-D29</f>
        <v>0</v>
      </c>
      <c r="E31" s="376">
        <f t="shared" si="5"/>
        <v>0</v>
      </c>
    </row>
    <row r="32" spans="1:5" s="303" customFormat="1">
      <c r="A32" s="262"/>
      <c r="B32" s="262"/>
      <c r="C32" s="262"/>
      <c r="D32" s="262"/>
      <c r="E32" s="262"/>
    </row>
    <row r="33" spans="1:5" ht="23.25" customHeight="1">
      <c r="A33" s="262"/>
      <c r="B33" s="596" t="s">
        <v>401</v>
      </c>
      <c r="C33" s="596"/>
      <c r="D33" s="596"/>
      <c r="E33" s="596"/>
    </row>
    <row r="34" spans="1:5" ht="28.5" customHeight="1">
      <c r="A34" s="262"/>
      <c r="B34" s="596" t="s">
        <v>402</v>
      </c>
      <c r="C34" s="596"/>
      <c r="D34" s="596"/>
      <c r="E34" s="596"/>
    </row>
    <row r="35" spans="1:5">
      <c r="A35" s="262"/>
      <c r="B35" s="597" t="s">
        <v>403</v>
      </c>
      <c r="C35" s="597"/>
      <c r="D35" s="597"/>
      <c r="E35" s="597"/>
    </row>
    <row r="36" spans="1:5" s="303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61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31" t="s">
        <v>194</v>
      </c>
      <c r="D3" s="431"/>
      <c r="E3" s="431"/>
      <c r="F3" s="431"/>
      <c r="G3" s="431"/>
      <c r="H3" s="431"/>
      <c r="I3" s="431"/>
      <c r="J3" s="91"/>
      <c r="K3" s="91"/>
      <c r="L3" s="38"/>
    </row>
    <row r="4" spans="1:12" ht="14.1" customHeight="1">
      <c r="B4" s="91"/>
      <c r="C4" s="431" t="s">
        <v>0</v>
      </c>
      <c r="D4" s="431"/>
      <c r="E4" s="431"/>
      <c r="F4" s="431"/>
      <c r="G4" s="431"/>
      <c r="H4" s="431"/>
      <c r="I4" s="431"/>
      <c r="J4" s="91"/>
      <c r="K4" s="91"/>
    </row>
    <row r="5" spans="1:12" ht="14.1" customHeight="1">
      <c r="B5" s="91"/>
      <c r="C5" s="431" t="s">
        <v>195</v>
      </c>
      <c r="D5" s="431"/>
      <c r="E5" s="431"/>
      <c r="F5" s="431"/>
      <c r="G5" s="431"/>
      <c r="H5" s="431"/>
      <c r="I5" s="431"/>
      <c r="J5" s="91"/>
      <c r="K5" s="91"/>
    </row>
    <row r="6" spans="1:12" ht="14.1" customHeight="1">
      <c r="B6" s="17"/>
      <c r="C6" s="432" t="s">
        <v>1</v>
      </c>
      <c r="D6" s="432"/>
      <c r="E6" s="432"/>
      <c r="F6" s="432"/>
      <c r="G6" s="432"/>
      <c r="H6" s="432"/>
      <c r="I6" s="432"/>
      <c r="J6" s="17"/>
      <c r="K6" s="17"/>
    </row>
    <row r="7" spans="1:12" ht="20.100000000000001" customHeight="1">
      <c r="A7" s="67"/>
      <c r="B7" s="24" t="s">
        <v>4</v>
      </c>
      <c r="C7" s="419" t="s">
        <v>410</v>
      </c>
      <c r="D7" s="419"/>
      <c r="E7" s="419"/>
      <c r="F7" s="419"/>
      <c r="G7" s="419"/>
      <c r="H7" s="419"/>
      <c r="I7" s="419"/>
      <c r="J7" s="419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34"/>
      <c r="B10" s="436" t="s">
        <v>77</v>
      </c>
      <c r="C10" s="436"/>
      <c r="D10" s="107" t="s">
        <v>5</v>
      </c>
      <c r="E10" s="107"/>
      <c r="F10" s="438"/>
      <c r="G10" s="436" t="s">
        <v>77</v>
      </c>
      <c r="H10" s="436"/>
      <c r="I10" s="107" t="s">
        <v>5</v>
      </c>
      <c r="J10" s="107"/>
      <c r="K10" s="108"/>
      <c r="L10" s="100"/>
    </row>
    <row r="11" spans="1:12" s="68" customFormat="1" ht="15" customHeight="1">
      <c r="A11" s="435"/>
      <c r="B11" s="437"/>
      <c r="C11" s="437"/>
      <c r="D11" s="109">
        <v>2014</v>
      </c>
      <c r="E11" s="109">
        <v>2013</v>
      </c>
      <c r="F11" s="439"/>
      <c r="G11" s="437"/>
      <c r="H11" s="437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22" t="s">
        <v>6</v>
      </c>
      <c r="C14" s="422"/>
      <c r="D14" s="69"/>
      <c r="E14" s="57"/>
      <c r="G14" s="422" t="s">
        <v>7</v>
      </c>
      <c r="H14" s="422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24" t="s">
        <v>8</v>
      </c>
      <c r="C16" s="424"/>
      <c r="D16" s="70"/>
      <c r="E16" s="70"/>
      <c r="G16" s="424" t="s">
        <v>9</v>
      </c>
      <c r="H16" s="424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420" t="s">
        <v>10</v>
      </c>
      <c r="C18" s="420"/>
      <c r="D18" s="74">
        <v>2003581</v>
      </c>
      <c r="E18" s="74">
        <v>1374003</v>
      </c>
      <c r="G18" s="420" t="s">
        <v>11</v>
      </c>
      <c r="H18" s="420"/>
      <c r="I18" s="74">
        <v>517494</v>
      </c>
      <c r="J18" s="74">
        <v>571038</v>
      </c>
      <c r="K18" s="34"/>
    </row>
    <row r="19" spans="1:11">
      <c r="A19" s="35"/>
      <c r="B19" s="420" t="s">
        <v>12</v>
      </c>
      <c r="C19" s="420"/>
      <c r="D19" s="74">
        <v>564137</v>
      </c>
      <c r="E19" s="74">
        <v>512403</v>
      </c>
      <c r="G19" s="420" t="s">
        <v>13</v>
      </c>
      <c r="H19" s="420"/>
      <c r="I19" s="74">
        <v>0</v>
      </c>
      <c r="J19" s="74">
        <v>0</v>
      </c>
      <c r="K19" s="34"/>
    </row>
    <row r="20" spans="1:11">
      <c r="A20" s="35"/>
      <c r="B20" s="420" t="s">
        <v>14</v>
      </c>
      <c r="C20" s="420"/>
      <c r="D20" s="74">
        <v>0</v>
      </c>
      <c r="E20" s="74">
        <v>0</v>
      </c>
      <c r="G20" s="420" t="s">
        <v>15</v>
      </c>
      <c r="H20" s="420"/>
      <c r="I20" s="74">
        <v>0</v>
      </c>
      <c r="J20" s="74">
        <v>0</v>
      </c>
      <c r="K20" s="34"/>
    </row>
    <row r="21" spans="1:11">
      <c r="A21" s="35"/>
      <c r="B21" s="420" t="s">
        <v>16</v>
      </c>
      <c r="C21" s="420"/>
      <c r="D21" s="74">
        <v>0</v>
      </c>
      <c r="E21" s="74">
        <v>0</v>
      </c>
      <c r="G21" s="420" t="s">
        <v>17</v>
      </c>
      <c r="H21" s="420"/>
      <c r="I21" s="74">
        <v>0</v>
      </c>
      <c r="J21" s="74">
        <v>0</v>
      </c>
      <c r="K21" s="34"/>
    </row>
    <row r="22" spans="1:11">
      <c r="A22" s="35"/>
      <c r="B22" s="420" t="s">
        <v>18</v>
      </c>
      <c r="C22" s="420"/>
      <c r="D22" s="74">
        <v>0</v>
      </c>
      <c r="E22" s="74">
        <v>0</v>
      </c>
      <c r="G22" s="420" t="s">
        <v>19</v>
      </c>
      <c r="H22" s="420"/>
      <c r="I22" s="74">
        <v>0</v>
      </c>
      <c r="J22" s="74">
        <v>0</v>
      </c>
      <c r="K22" s="34"/>
    </row>
    <row r="23" spans="1:11" ht="25.5" customHeight="1">
      <c r="A23" s="35"/>
      <c r="B23" s="420" t="s">
        <v>20</v>
      </c>
      <c r="C23" s="420"/>
      <c r="D23" s="74">
        <v>0</v>
      </c>
      <c r="E23" s="74">
        <v>0</v>
      </c>
      <c r="G23" s="423" t="s">
        <v>21</v>
      </c>
      <c r="H23" s="423"/>
      <c r="I23" s="74">
        <v>0</v>
      </c>
      <c r="J23" s="74">
        <v>0</v>
      </c>
      <c r="K23" s="34"/>
    </row>
    <row r="24" spans="1:11">
      <c r="A24" s="35"/>
      <c r="B24" s="420" t="s">
        <v>22</v>
      </c>
      <c r="C24" s="420"/>
      <c r="D24" s="74">
        <v>0</v>
      </c>
      <c r="E24" s="74">
        <v>0</v>
      </c>
      <c r="G24" s="420" t="s">
        <v>23</v>
      </c>
      <c r="H24" s="420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420" t="s">
        <v>24</v>
      </c>
      <c r="H25" s="420"/>
      <c r="I25" s="74">
        <v>0</v>
      </c>
      <c r="J25" s="74">
        <v>0</v>
      </c>
      <c r="K25" s="34"/>
    </row>
    <row r="26" spans="1:11" ht="12.75">
      <c r="A26" s="78"/>
      <c r="B26" s="424" t="s">
        <v>25</v>
      </c>
      <c r="C26" s="424"/>
      <c r="D26" s="79">
        <f>SUM(D18:D24)</f>
        <v>2567718</v>
      </c>
      <c r="E26" s="79">
        <f>SUM(E18:E24)</f>
        <v>1886406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424" t="s">
        <v>26</v>
      </c>
      <c r="H27" s="424"/>
      <c r="I27" s="79">
        <f>SUM(I18:I25)</f>
        <v>517494</v>
      </c>
      <c r="J27" s="79">
        <f>SUM(J18:J25)</f>
        <v>571038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424" t="s">
        <v>27</v>
      </c>
      <c r="C29" s="424"/>
      <c r="D29" s="70"/>
      <c r="E29" s="70"/>
      <c r="G29" s="424" t="s">
        <v>28</v>
      </c>
      <c r="H29" s="424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420" t="s">
        <v>29</v>
      </c>
      <c r="C31" s="420"/>
      <c r="D31" s="74">
        <v>0</v>
      </c>
      <c r="E31" s="74">
        <v>0</v>
      </c>
      <c r="G31" s="420" t="s">
        <v>30</v>
      </c>
      <c r="H31" s="420"/>
      <c r="I31" s="74">
        <v>0</v>
      </c>
      <c r="J31" s="74">
        <v>0</v>
      </c>
      <c r="K31" s="34"/>
    </row>
    <row r="32" spans="1:11">
      <c r="A32" s="35"/>
      <c r="B32" s="420" t="s">
        <v>31</v>
      </c>
      <c r="C32" s="420"/>
      <c r="D32" s="74">
        <v>0</v>
      </c>
      <c r="E32" s="74">
        <v>0</v>
      </c>
      <c r="G32" s="420" t="s">
        <v>32</v>
      </c>
      <c r="H32" s="420"/>
      <c r="I32" s="74">
        <v>0</v>
      </c>
      <c r="J32" s="74">
        <v>0</v>
      </c>
      <c r="K32" s="34"/>
    </row>
    <row r="33" spans="1:14">
      <c r="A33" s="35"/>
      <c r="B33" s="420" t="s">
        <v>33</v>
      </c>
      <c r="C33" s="420"/>
      <c r="D33" s="74">
        <v>447351819</v>
      </c>
      <c r="E33" s="74">
        <v>426383887</v>
      </c>
      <c r="G33" s="420" t="s">
        <v>34</v>
      </c>
      <c r="H33" s="420"/>
      <c r="I33" s="74">
        <v>0</v>
      </c>
      <c r="J33" s="74">
        <v>0</v>
      </c>
      <c r="K33" s="34"/>
    </row>
    <row r="34" spans="1:14">
      <c r="A34" s="35"/>
      <c r="B34" s="420" t="s">
        <v>35</v>
      </c>
      <c r="C34" s="420"/>
      <c r="D34" s="74">
        <v>1922719</v>
      </c>
      <c r="E34" s="74">
        <v>2264435</v>
      </c>
      <c r="G34" s="420" t="s">
        <v>36</v>
      </c>
      <c r="H34" s="420"/>
      <c r="I34" s="74">
        <v>0</v>
      </c>
      <c r="J34" s="74">
        <v>0</v>
      </c>
      <c r="K34" s="34"/>
    </row>
    <row r="35" spans="1:14" ht="26.25" customHeight="1">
      <c r="A35" s="35"/>
      <c r="B35" s="420" t="s">
        <v>37</v>
      </c>
      <c r="C35" s="420"/>
      <c r="D35" s="74">
        <v>226331</v>
      </c>
      <c r="E35" s="74">
        <v>233435</v>
      </c>
      <c r="G35" s="423" t="s">
        <v>38</v>
      </c>
      <c r="H35" s="423"/>
      <c r="I35" s="74">
        <v>0</v>
      </c>
      <c r="J35" s="74">
        <v>0</v>
      </c>
      <c r="K35" s="34"/>
    </row>
    <row r="36" spans="1:14">
      <c r="A36" s="35"/>
      <c r="B36" s="420" t="s">
        <v>39</v>
      </c>
      <c r="C36" s="420"/>
      <c r="D36" s="74">
        <v>61120</v>
      </c>
      <c r="E36" s="74">
        <v>2981</v>
      </c>
      <c r="G36" s="420" t="s">
        <v>40</v>
      </c>
      <c r="H36" s="420"/>
      <c r="I36" s="74">
        <v>0</v>
      </c>
      <c r="J36" s="74">
        <v>0</v>
      </c>
      <c r="K36" s="34"/>
    </row>
    <row r="37" spans="1:14">
      <c r="A37" s="35"/>
      <c r="B37" s="420" t="s">
        <v>41</v>
      </c>
      <c r="C37" s="420"/>
      <c r="D37" s="74">
        <v>0</v>
      </c>
      <c r="E37" s="74">
        <v>0</v>
      </c>
      <c r="G37" s="75"/>
      <c r="H37" s="76"/>
      <c r="I37" s="77"/>
      <c r="J37" s="77"/>
      <c r="K37" s="34"/>
    </row>
    <row r="38" spans="1:14" ht="12.75">
      <c r="A38" s="35"/>
      <c r="B38" s="420" t="s">
        <v>42</v>
      </c>
      <c r="C38" s="420"/>
      <c r="D38" s="74">
        <v>0</v>
      </c>
      <c r="E38" s="74">
        <v>0</v>
      </c>
      <c r="G38" s="424" t="s">
        <v>43</v>
      </c>
      <c r="H38" s="424"/>
      <c r="I38" s="79">
        <f>SUM(I31:I36)</f>
        <v>0</v>
      </c>
      <c r="J38" s="79">
        <f>SUM(J31:J36)</f>
        <v>0</v>
      </c>
      <c r="K38" s="34"/>
    </row>
    <row r="39" spans="1:14" ht="12.75">
      <c r="A39" s="35"/>
      <c r="B39" s="420" t="s">
        <v>44</v>
      </c>
      <c r="C39" s="420"/>
      <c r="D39" s="74">
        <v>0</v>
      </c>
      <c r="E39" s="74">
        <v>0</v>
      </c>
      <c r="G39" s="42"/>
      <c r="H39" s="81"/>
      <c r="I39" s="80"/>
      <c r="J39" s="80"/>
      <c r="K39" s="34"/>
    </row>
    <row r="40" spans="1:14" ht="12.75">
      <c r="A40" s="35"/>
      <c r="B40" s="75"/>
      <c r="C40" s="76"/>
      <c r="D40" s="77"/>
      <c r="E40" s="77"/>
      <c r="G40" s="424" t="s">
        <v>197</v>
      </c>
      <c r="H40" s="424"/>
      <c r="I40" s="79">
        <f>I27+I38</f>
        <v>517494</v>
      </c>
      <c r="J40" s="79">
        <f>J27+J38</f>
        <v>571038</v>
      </c>
      <c r="K40" s="34"/>
    </row>
    <row r="41" spans="1:14" ht="12.75">
      <c r="A41" s="78"/>
      <c r="B41" s="424" t="s">
        <v>46</v>
      </c>
      <c r="C41" s="424"/>
      <c r="D41" s="79">
        <f>SUM(D31:D39)</f>
        <v>449561989</v>
      </c>
      <c r="E41" s="79">
        <f>SUM(E31:E39)</f>
        <v>428884738</v>
      </c>
      <c r="F41" s="104"/>
      <c r="G41" s="42"/>
      <c r="H41" s="83"/>
      <c r="I41" s="80"/>
      <c r="J41" s="80"/>
      <c r="K41" s="34"/>
    </row>
    <row r="42" spans="1:14" ht="12.75">
      <c r="A42" s="35"/>
      <c r="B42" s="75"/>
      <c r="C42" s="42"/>
      <c r="D42" s="77"/>
      <c r="E42" s="77"/>
      <c r="G42" s="422" t="s">
        <v>47</v>
      </c>
      <c r="H42" s="422"/>
      <c r="I42" s="77"/>
      <c r="J42" s="77"/>
      <c r="K42" s="34"/>
    </row>
    <row r="43" spans="1:14" ht="12.75">
      <c r="A43" s="35"/>
      <c r="B43" s="424" t="s">
        <v>198</v>
      </c>
      <c r="C43" s="424"/>
      <c r="D43" s="79">
        <f>D26+D41</f>
        <v>452129707</v>
      </c>
      <c r="E43" s="79">
        <f>E26+E41</f>
        <v>430771144</v>
      </c>
      <c r="G43" s="42"/>
      <c r="H43" s="83"/>
      <c r="I43" s="77"/>
      <c r="J43" s="77"/>
      <c r="K43" s="34"/>
    </row>
    <row r="44" spans="1:14" ht="12.75">
      <c r="A44" s="35"/>
      <c r="B44" s="75"/>
      <c r="C44" s="75"/>
      <c r="D44" s="77"/>
      <c r="E44" s="77"/>
      <c r="G44" s="424" t="s">
        <v>49</v>
      </c>
      <c r="H44" s="424"/>
      <c r="I44" s="79">
        <f>SUM(I46:I48)</f>
        <v>449530862</v>
      </c>
      <c r="J44" s="79">
        <f>SUM(J46:J48)</f>
        <v>428873717</v>
      </c>
      <c r="K44" s="34"/>
    </row>
    <row r="45" spans="1:14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4">
      <c r="A46" s="35"/>
      <c r="B46" s="75"/>
      <c r="C46" s="75"/>
      <c r="D46" s="77"/>
      <c r="E46" s="77"/>
      <c r="G46" s="420" t="s">
        <v>50</v>
      </c>
      <c r="H46" s="420"/>
      <c r="I46" s="74">
        <v>449530862</v>
      </c>
      <c r="J46" s="74">
        <v>428873717</v>
      </c>
      <c r="K46" s="34"/>
    </row>
    <row r="47" spans="1:14">
      <c r="A47" s="35"/>
      <c r="B47" s="75"/>
      <c r="C47" s="433" t="s">
        <v>79</v>
      </c>
      <c r="D47" s="433"/>
      <c r="E47" s="77"/>
      <c r="G47" s="420" t="s">
        <v>51</v>
      </c>
      <c r="H47" s="420"/>
      <c r="I47" s="74">
        <v>0</v>
      </c>
      <c r="J47" s="74">
        <v>0</v>
      </c>
      <c r="K47" s="34"/>
      <c r="N47" s="384"/>
    </row>
    <row r="48" spans="1:14">
      <c r="A48" s="35"/>
      <c r="B48" s="75"/>
      <c r="C48" s="433"/>
      <c r="D48" s="433"/>
      <c r="E48" s="77"/>
      <c r="G48" s="420" t="s">
        <v>52</v>
      </c>
      <c r="H48" s="420"/>
      <c r="I48" s="74">
        <v>0</v>
      </c>
      <c r="J48" s="74">
        <v>0</v>
      </c>
      <c r="K48" s="34"/>
      <c r="N48" s="384"/>
    </row>
    <row r="49" spans="1:14">
      <c r="A49" s="35"/>
      <c r="B49" s="75"/>
      <c r="C49" s="433"/>
      <c r="D49" s="433"/>
      <c r="E49" s="77"/>
      <c r="G49" s="75"/>
      <c r="H49" s="57"/>
      <c r="I49" s="77"/>
      <c r="J49" s="77"/>
      <c r="K49" s="34"/>
    </row>
    <row r="50" spans="1:14" ht="12.75">
      <c r="A50" s="35"/>
      <c r="B50" s="75"/>
      <c r="C50" s="433"/>
      <c r="D50" s="433"/>
      <c r="E50" s="77"/>
      <c r="G50" s="424" t="s">
        <v>53</v>
      </c>
      <c r="H50" s="424"/>
      <c r="I50" s="79">
        <f>SUM(I52:I56)</f>
        <v>2081351</v>
      </c>
      <c r="J50" s="79">
        <f>SUM(J52:J56)</f>
        <v>1326389</v>
      </c>
      <c r="K50" s="34"/>
    </row>
    <row r="51" spans="1:14" ht="12.75">
      <c r="A51" s="35"/>
      <c r="B51" s="75"/>
      <c r="C51" s="433"/>
      <c r="D51" s="433"/>
      <c r="E51" s="77"/>
      <c r="G51" s="42"/>
      <c r="H51" s="57"/>
      <c r="I51" s="84"/>
      <c r="J51" s="84"/>
      <c r="K51" s="34"/>
    </row>
    <row r="52" spans="1:14">
      <c r="A52" s="35"/>
      <c r="B52" s="75"/>
      <c r="C52" s="433"/>
      <c r="D52" s="433"/>
      <c r="E52" s="77"/>
      <c r="G52" s="420" t="s">
        <v>54</v>
      </c>
      <c r="H52" s="420"/>
      <c r="I52" s="74">
        <f>+EA!I53</f>
        <v>1425559</v>
      </c>
      <c r="J52" s="74">
        <f>+EA!J53</f>
        <v>690388</v>
      </c>
      <c r="K52" s="34"/>
    </row>
    <row r="53" spans="1:14">
      <c r="A53" s="35"/>
      <c r="B53" s="75"/>
      <c r="C53" s="433"/>
      <c r="D53" s="433"/>
      <c r="E53" s="77"/>
      <c r="G53" s="420" t="s">
        <v>55</v>
      </c>
      <c r="H53" s="420"/>
      <c r="I53" s="74">
        <v>0</v>
      </c>
      <c r="J53" s="74">
        <v>0</v>
      </c>
      <c r="K53" s="34"/>
    </row>
    <row r="54" spans="1:14">
      <c r="A54" s="35"/>
      <c r="B54" s="75"/>
      <c r="C54" s="433"/>
      <c r="D54" s="433"/>
      <c r="E54" s="77"/>
      <c r="G54" s="420" t="s">
        <v>56</v>
      </c>
      <c r="H54" s="420"/>
      <c r="I54" s="74">
        <v>0</v>
      </c>
      <c r="J54" s="74">
        <v>0</v>
      </c>
      <c r="K54" s="34"/>
    </row>
    <row r="55" spans="1:14">
      <c r="A55" s="35"/>
      <c r="B55" s="75"/>
      <c r="C55" s="75"/>
      <c r="D55" s="77"/>
      <c r="E55" s="77"/>
      <c r="G55" s="420" t="s">
        <v>57</v>
      </c>
      <c r="H55" s="420"/>
      <c r="I55" s="74">
        <v>655792</v>
      </c>
      <c r="J55" s="74">
        <v>636001</v>
      </c>
      <c r="K55" s="34"/>
      <c r="M55" s="415"/>
    </row>
    <row r="56" spans="1:14">
      <c r="A56" s="35"/>
      <c r="B56" s="75"/>
      <c r="C56" s="75"/>
      <c r="D56" s="77"/>
      <c r="E56" s="77"/>
      <c r="G56" s="420" t="s">
        <v>58</v>
      </c>
      <c r="H56" s="420"/>
      <c r="I56" s="74">
        <v>0</v>
      </c>
      <c r="J56" s="74">
        <v>0</v>
      </c>
      <c r="K56" s="34"/>
    </row>
    <row r="57" spans="1:14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4" ht="25.5" customHeight="1">
      <c r="A58" s="35"/>
      <c r="B58" s="75"/>
      <c r="C58" s="75"/>
      <c r="D58" s="77"/>
      <c r="E58" s="77"/>
      <c r="G58" s="424" t="s">
        <v>59</v>
      </c>
      <c r="H58" s="424"/>
      <c r="I58" s="79">
        <f>SUM(I60:I61)</f>
        <v>0</v>
      </c>
      <c r="J58" s="79">
        <f>SUM(J60:J61)</f>
        <v>0</v>
      </c>
      <c r="K58" s="34"/>
    </row>
    <row r="59" spans="1:14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4">
      <c r="A60" s="35"/>
      <c r="B60" s="75"/>
      <c r="C60" s="75"/>
      <c r="D60" s="77"/>
      <c r="E60" s="77"/>
      <c r="G60" s="420" t="s">
        <v>60</v>
      </c>
      <c r="H60" s="420"/>
      <c r="I60" s="74">
        <v>0</v>
      </c>
      <c r="J60" s="74">
        <v>0</v>
      </c>
      <c r="K60" s="34"/>
    </row>
    <row r="61" spans="1:14">
      <c r="A61" s="35"/>
      <c r="B61" s="75"/>
      <c r="C61" s="75"/>
      <c r="D61" s="77"/>
      <c r="E61" s="77"/>
      <c r="G61" s="420" t="s">
        <v>61</v>
      </c>
      <c r="H61" s="420"/>
      <c r="I61" s="74">
        <v>0</v>
      </c>
      <c r="J61" s="74">
        <v>0</v>
      </c>
      <c r="K61" s="34"/>
    </row>
    <row r="62" spans="1:14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  <c r="N62" s="415"/>
    </row>
    <row r="63" spans="1:14" ht="12.75">
      <c r="A63" s="35"/>
      <c r="B63" s="75"/>
      <c r="C63" s="75"/>
      <c r="D63" s="77"/>
      <c r="E63" s="77"/>
      <c r="G63" s="424" t="s">
        <v>62</v>
      </c>
      <c r="H63" s="424"/>
      <c r="I63" s="79">
        <f>I44+I50+I58</f>
        <v>451612213</v>
      </c>
      <c r="J63" s="79">
        <f>J44+J50+J58</f>
        <v>430200106</v>
      </c>
      <c r="K63" s="34"/>
    </row>
    <row r="64" spans="1:14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24" t="s">
        <v>199</v>
      </c>
      <c r="H65" s="424"/>
      <c r="I65" s="79">
        <f>I40+I63</f>
        <v>452129707</v>
      </c>
      <c r="J65" s="79">
        <f>J40+J63</f>
        <v>430771144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27" t="s">
        <v>78</v>
      </c>
      <c r="C70" s="427"/>
      <c r="D70" s="427"/>
      <c r="E70" s="427"/>
      <c r="F70" s="427"/>
      <c r="G70" s="427"/>
      <c r="H70" s="427"/>
      <c r="I70" s="427"/>
      <c r="J70" s="427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28"/>
      <c r="D72" s="428"/>
      <c r="E72" s="59"/>
      <c r="G72" s="429"/>
      <c r="H72" s="429"/>
      <c r="I72" s="59"/>
      <c r="J72" s="59"/>
    </row>
    <row r="73" spans="1:11" ht="14.1" customHeight="1">
      <c r="B73" s="64"/>
      <c r="C73" s="430" t="s">
        <v>411</v>
      </c>
      <c r="D73" s="430"/>
      <c r="E73" s="59"/>
      <c r="F73" s="106"/>
      <c r="G73" s="430" t="s">
        <v>413</v>
      </c>
      <c r="H73" s="430"/>
      <c r="I73" s="43"/>
      <c r="J73" s="59"/>
    </row>
    <row r="74" spans="1:11" ht="14.1" customHeight="1">
      <c r="B74" s="65"/>
      <c r="C74" s="425" t="s">
        <v>412</v>
      </c>
      <c r="D74" s="425"/>
      <c r="E74" s="66"/>
      <c r="F74" s="106"/>
      <c r="G74" s="425" t="s">
        <v>414</v>
      </c>
      <c r="H74" s="425"/>
      <c r="I74" s="43"/>
      <c r="J74" s="59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G6" sqref="G6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3" customWidth="1"/>
  </cols>
  <sheetData>
    <row r="1" spans="1:4" ht="15.75" thickBot="1">
      <c r="A1" s="303"/>
      <c r="B1" s="303"/>
      <c r="C1" s="303"/>
      <c r="D1" s="303"/>
    </row>
    <row r="2" spans="1:4">
      <c r="A2" s="303"/>
      <c r="B2" s="602" t="s">
        <v>194</v>
      </c>
      <c r="C2" s="603"/>
      <c r="D2" s="604"/>
    </row>
    <row r="3" spans="1:4">
      <c r="A3" s="303"/>
      <c r="B3" s="605" t="s">
        <v>410</v>
      </c>
      <c r="C3" s="606"/>
      <c r="D3" s="607"/>
    </row>
    <row r="4" spans="1:4" ht="15.75" thickBot="1">
      <c r="A4" s="303"/>
      <c r="B4" s="608" t="s">
        <v>404</v>
      </c>
      <c r="C4" s="609"/>
      <c r="D4" s="610"/>
    </row>
    <row r="5" spans="1:4" ht="15.75" thickBot="1">
      <c r="A5" s="303"/>
      <c r="B5" s="611" t="s">
        <v>405</v>
      </c>
      <c r="C5" s="613" t="s">
        <v>406</v>
      </c>
      <c r="D5" s="614"/>
    </row>
    <row r="6" spans="1:4" ht="27.75" thickBot="1">
      <c r="A6" s="303"/>
      <c r="B6" s="612"/>
      <c r="C6" s="378" t="s">
        <v>407</v>
      </c>
      <c r="D6" s="378" t="s">
        <v>408</v>
      </c>
    </row>
    <row r="7" spans="1:4" ht="15.75" thickBot="1">
      <c r="A7" s="303"/>
      <c r="B7" s="379"/>
      <c r="C7" s="378" t="s">
        <v>522</v>
      </c>
      <c r="D7" s="378">
        <v>453212114</v>
      </c>
    </row>
    <row r="8" spans="1:4" ht="15.75" thickBot="1">
      <c r="A8" s="303"/>
      <c r="B8" s="379"/>
      <c r="C8" s="378" t="s">
        <v>522</v>
      </c>
      <c r="D8" s="378">
        <v>151985388</v>
      </c>
    </row>
    <row r="9" spans="1:4" ht="15.75" thickBot="1">
      <c r="A9" s="303"/>
      <c r="B9" s="379"/>
      <c r="C9" s="378"/>
      <c r="D9" s="378"/>
    </row>
    <row r="10" spans="1:4" ht="15.75" thickBot="1">
      <c r="A10" s="303"/>
      <c r="B10" s="379"/>
      <c r="C10" s="378"/>
      <c r="D10" s="378"/>
    </row>
    <row r="11" spans="1:4" ht="15.75" thickBot="1">
      <c r="A11" s="303"/>
      <c r="B11" s="379"/>
      <c r="C11" s="378"/>
      <c r="D11" s="378"/>
    </row>
    <row r="12" spans="1:4" ht="15.75" thickBot="1">
      <c r="A12" s="303"/>
      <c r="B12" s="379"/>
      <c r="C12" s="378"/>
      <c r="D12" s="378"/>
    </row>
    <row r="13" spans="1:4" ht="15.75" thickBot="1">
      <c r="A13" s="303"/>
      <c r="B13" s="379"/>
      <c r="C13" s="378"/>
      <c r="D13" s="378"/>
    </row>
    <row r="14" spans="1:4" ht="15.75" thickBot="1">
      <c r="A14" s="303"/>
      <c r="B14" s="379"/>
      <c r="C14" s="378"/>
      <c r="D14" s="378"/>
    </row>
    <row r="15" spans="1:4" ht="15.75" thickBot="1">
      <c r="A15" s="303"/>
      <c r="B15" s="379"/>
      <c r="C15" s="378"/>
      <c r="D15" s="378"/>
    </row>
    <row r="16" spans="1:4" ht="15.75" thickBot="1">
      <c r="A16" s="303"/>
      <c r="B16" s="380"/>
      <c r="C16" s="381"/>
      <c r="D16" s="381"/>
    </row>
    <row r="17" spans="1:4" ht="15.75" thickBot="1">
      <c r="A17" s="303"/>
      <c r="B17" s="380"/>
      <c r="C17" s="381"/>
      <c r="D17" s="381"/>
    </row>
    <row r="18" spans="1:4" ht="15.75" thickBot="1">
      <c r="A18" s="303"/>
      <c r="B18" s="380"/>
      <c r="C18" s="381"/>
      <c r="D18" s="381"/>
    </row>
    <row r="19" spans="1:4">
      <c r="A19" s="303"/>
      <c r="B19" s="303"/>
      <c r="C19" s="303"/>
      <c r="D19" s="303"/>
    </row>
    <row r="20" spans="1:4">
      <c r="A20" s="303"/>
      <c r="B20" s="303"/>
      <c r="C20" s="303"/>
      <c r="D20" s="303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C43" zoomScalePageLayoutView="80" workbookViewId="0">
      <selection activeCell="G33" sqref="G33:H33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18" t="s">
        <v>194</v>
      </c>
      <c r="D3" s="418"/>
      <c r="E3" s="418"/>
      <c r="F3" s="418"/>
      <c r="G3" s="418"/>
      <c r="H3" s="418"/>
      <c r="I3" s="418"/>
      <c r="J3" s="25"/>
      <c r="K3" s="25"/>
    </row>
    <row r="4" spans="1:11" ht="14.1" customHeight="1">
      <c r="A4" s="22"/>
      <c r="C4" s="418" t="s">
        <v>66</v>
      </c>
      <c r="D4" s="418"/>
      <c r="E4" s="418"/>
      <c r="F4" s="418"/>
      <c r="G4" s="418"/>
      <c r="H4" s="418"/>
      <c r="I4" s="418"/>
      <c r="J4" s="22"/>
      <c r="K4" s="22"/>
    </row>
    <row r="5" spans="1:11" ht="14.1" customHeight="1">
      <c r="A5" s="23"/>
      <c r="C5" s="418" t="s">
        <v>409</v>
      </c>
      <c r="D5" s="418"/>
      <c r="E5" s="418"/>
      <c r="F5" s="418"/>
      <c r="G5" s="418"/>
      <c r="H5" s="418"/>
      <c r="I5" s="418"/>
      <c r="J5" s="22"/>
      <c r="K5" s="22"/>
    </row>
    <row r="6" spans="1:11" ht="14.1" customHeight="1">
      <c r="A6" s="23"/>
      <c r="C6" s="418" t="s">
        <v>1</v>
      </c>
      <c r="D6" s="418"/>
      <c r="E6" s="418"/>
      <c r="F6" s="418"/>
      <c r="G6" s="418"/>
      <c r="H6" s="418"/>
      <c r="I6" s="418"/>
      <c r="J6" s="22"/>
      <c r="K6" s="22"/>
    </row>
    <row r="7" spans="1:11" ht="20.100000000000001" customHeight="1">
      <c r="A7" s="23"/>
      <c r="B7" s="24" t="s">
        <v>4</v>
      </c>
      <c r="C7" s="419" t="s">
        <v>410</v>
      </c>
      <c r="D7" s="419"/>
      <c r="E7" s="419"/>
      <c r="F7" s="419"/>
      <c r="G7" s="419"/>
      <c r="H7" s="419"/>
      <c r="I7" s="419"/>
      <c r="J7" s="419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417" t="s">
        <v>76</v>
      </c>
      <c r="C11" s="417"/>
      <c r="D11" s="112" t="s">
        <v>67</v>
      </c>
      <c r="E11" s="112" t="s">
        <v>68</v>
      </c>
      <c r="F11" s="113"/>
      <c r="G11" s="417" t="s">
        <v>76</v>
      </c>
      <c r="H11" s="417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22" t="s">
        <v>6</v>
      </c>
      <c r="C14" s="422"/>
      <c r="D14" s="40">
        <f>D16+D26</f>
        <v>348820</v>
      </c>
      <c r="E14" s="40">
        <f>E16+E26</f>
        <v>21707383</v>
      </c>
      <c r="F14" s="38"/>
      <c r="G14" s="422" t="s">
        <v>7</v>
      </c>
      <c r="H14" s="422"/>
      <c r="I14" s="40">
        <f>I16+I27</f>
        <v>0</v>
      </c>
      <c r="J14" s="40">
        <f>J16+J27</f>
        <v>53544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22" t="s">
        <v>8</v>
      </c>
      <c r="C16" s="422"/>
      <c r="D16" s="40">
        <f>SUM(D18:D24)</f>
        <v>0</v>
      </c>
      <c r="E16" s="40">
        <f>SUM(E18:E24)</f>
        <v>681312</v>
      </c>
      <c r="F16" s="38"/>
      <c r="G16" s="422" t="s">
        <v>9</v>
      </c>
      <c r="H16" s="422"/>
      <c r="I16" s="40">
        <f>SUM(I18:I25)</f>
        <v>0</v>
      </c>
      <c r="J16" s="40">
        <f>SUM(J18:J25)</f>
        <v>53544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20" t="s">
        <v>10</v>
      </c>
      <c r="C18" s="420"/>
      <c r="D18" s="45">
        <f>IF(ESF!D18&lt;ESF!E18,ESF!E18-ESF!D18,0)</f>
        <v>0</v>
      </c>
      <c r="E18" s="45">
        <f>IF(D18&gt;0,0,ESF!D18-ESF!E18)</f>
        <v>629578</v>
      </c>
      <c r="F18" s="38"/>
      <c r="G18" s="420" t="s">
        <v>11</v>
      </c>
      <c r="H18" s="420"/>
      <c r="I18" s="45">
        <f>IF(ESF!I18&gt;ESF!J18,ESF!I18-ESF!J18,0)</f>
        <v>0</v>
      </c>
      <c r="J18" s="45">
        <f>IF(I18&gt;0,0,ESF!J18-ESF!I18)</f>
        <v>53544</v>
      </c>
      <c r="K18" s="34"/>
    </row>
    <row r="19" spans="1:11">
      <c r="A19" s="39"/>
      <c r="B19" s="420" t="s">
        <v>12</v>
      </c>
      <c r="C19" s="420"/>
      <c r="D19" s="45">
        <f>IF(ESF!D19&lt;ESF!E19,ESF!E19-ESF!D19,0)</f>
        <v>0</v>
      </c>
      <c r="E19" s="45">
        <f>IF(D19&gt;0,0,ESF!D19-ESF!E19)</f>
        <v>51734</v>
      </c>
      <c r="F19" s="38"/>
      <c r="G19" s="420" t="s">
        <v>13</v>
      </c>
      <c r="H19" s="420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20" t="s">
        <v>14</v>
      </c>
      <c r="C20" s="420"/>
      <c r="D20" s="45">
        <f>IF(ESF!D20&lt;ESF!E20,ESF!E20-ESF!D20,0)</f>
        <v>0</v>
      </c>
      <c r="E20" s="45">
        <f>IF(D20&gt;0,0,ESF!D20-ESF!E20)</f>
        <v>0</v>
      </c>
      <c r="F20" s="38"/>
      <c r="G20" s="420" t="s">
        <v>15</v>
      </c>
      <c r="H20" s="420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20" t="s">
        <v>16</v>
      </c>
      <c r="C21" s="420"/>
      <c r="D21" s="45">
        <f>IF(ESF!D21&lt;ESF!E21,ESF!E21-ESF!D21,0)</f>
        <v>0</v>
      </c>
      <c r="E21" s="45">
        <f>IF(D21&gt;0,0,ESF!D21-ESF!E21)</f>
        <v>0</v>
      </c>
      <c r="F21" s="38"/>
      <c r="G21" s="420" t="s">
        <v>17</v>
      </c>
      <c r="H21" s="420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20" t="s">
        <v>18</v>
      </c>
      <c r="C22" s="420"/>
      <c r="D22" s="45">
        <f>IF(ESF!D22&lt;ESF!E22,ESF!E22-ESF!D22,0)</f>
        <v>0</v>
      </c>
      <c r="E22" s="45">
        <f>IF(D22&gt;0,0,ESF!D22-ESF!E22)</f>
        <v>0</v>
      </c>
      <c r="F22" s="38"/>
      <c r="G22" s="420" t="s">
        <v>19</v>
      </c>
      <c r="H22" s="420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20" t="s">
        <v>20</v>
      </c>
      <c r="C23" s="420"/>
      <c r="D23" s="45">
        <f>IF(ESF!D23&lt;ESF!E23,ESF!E23-ESF!D23,0)</f>
        <v>0</v>
      </c>
      <c r="E23" s="45">
        <f>IF(D23&gt;0,0,ESF!D23-ESF!E23)</f>
        <v>0</v>
      </c>
      <c r="F23" s="38"/>
      <c r="G23" s="423" t="s">
        <v>21</v>
      </c>
      <c r="H23" s="423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20" t="s">
        <v>22</v>
      </c>
      <c r="C24" s="420"/>
      <c r="D24" s="45">
        <f>IF(ESF!D24&lt;ESF!E24,ESF!E24-ESF!D24,0)</f>
        <v>0</v>
      </c>
      <c r="E24" s="45">
        <f>IF(D24&gt;0,0,ESF!D24-ESF!E24)</f>
        <v>0</v>
      </c>
      <c r="F24" s="38"/>
      <c r="G24" s="420" t="s">
        <v>23</v>
      </c>
      <c r="H24" s="420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420" t="s">
        <v>24</v>
      </c>
      <c r="H25" s="420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422" t="s">
        <v>27</v>
      </c>
      <c r="C26" s="422"/>
      <c r="D26" s="40">
        <f>SUM(D28:D36)</f>
        <v>348820</v>
      </c>
      <c r="E26" s="40">
        <f>SUM(E28:E36)</f>
        <v>21026071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24" t="s">
        <v>28</v>
      </c>
      <c r="H27" s="424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20" t="s">
        <v>29</v>
      </c>
      <c r="C28" s="420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20" t="s">
        <v>31</v>
      </c>
      <c r="C29" s="420"/>
      <c r="D29" s="45">
        <f>IF(ESF!D32&lt;ESF!E32,ESF!E32-ESF!D32,0)</f>
        <v>0</v>
      </c>
      <c r="E29" s="45">
        <f>IF(D29&gt;0,0,ESF!D32-ESF!E32)</f>
        <v>0</v>
      </c>
      <c r="F29" s="38"/>
      <c r="G29" s="420" t="s">
        <v>30</v>
      </c>
      <c r="H29" s="420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20" t="s">
        <v>33</v>
      </c>
      <c r="C30" s="420"/>
      <c r="D30" s="45">
        <f>IF(ESF!D33&lt;ESF!E33,ESF!E33-ESF!D33,0)</f>
        <v>0</v>
      </c>
      <c r="E30" s="45">
        <f>IF(D30&gt;0,0,ESF!D33-ESF!E33)</f>
        <v>20967932</v>
      </c>
      <c r="F30" s="38"/>
      <c r="G30" s="420" t="s">
        <v>32</v>
      </c>
      <c r="H30" s="420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20" t="s">
        <v>35</v>
      </c>
      <c r="C31" s="420"/>
      <c r="D31" s="45">
        <f>IF(ESF!D34&lt;ESF!E34,ESF!E34-ESF!D34,0)</f>
        <v>341716</v>
      </c>
      <c r="E31" s="45">
        <f>IF(D31&gt;0,0,ESF!D34-ESF!E34)</f>
        <v>0</v>
      </c>
      <c r="F31" s="38"/>
      <c r="G31" s="420" t="s">
        <v>34</v>
      </c>
      <c r="H31" s="420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20" t="s">
        <v>37</v>
      </c>
      <c r="C32" s="420"/>
      <c r="D32" s="45">
        <f>IF(ESF!D35&lt;ESF!E35,ESF!E35-ESF!D35,0)</f>
        <v>7104</v>
      </c>
      <c r="E32" s="45">
        <f>IF(D32&gt;0,0,ESF!D35-ESF!E35)</f>
        <v>0</v>
      </c>
      <c r="F32" s="38"/>
      <c r="G32" s="420" t="s">
        <v>36</v>
      </c>
      <c r="H32" s="420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23" t="s">
        <v>39</v>
      </c>
      <c r="C33" s="423"/>
      <c r="D33" s="45">
        <f>IF(ESF!D36&lt;ESF!E36,ESF!E36-ESF!D36,0)</f>
        <v>0</v>
      </c>
      <c r="E33" s="45">
        <f>IF(D33&gt;0,0,ESF!D36-ESF!E36)</f>
        <v>58139</v>
      </c>
      <c r="F33" s="38"/>
      <c r="G33" s="423" t="s">
        <v>38</v>
      </c>
      <c r="H33" s="423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20" t="s">
        <v>41</v>
      </c>
      <c r="C34" s="420"/>
      <c r="D34" s="45">
        <f>IF(ESF!D37&lt;ESF!E37,ESF!E37-ESF!D37,0)</f>
        <v>0</v>
      </c>
      <c r="E34" s="45">
        <f>IF(D34&gt;0,0,ESF!D37-ESF!E37)</f>
        <v>0</v>
      </c>
      <c r="F34" s="38"/>
      <c r="G34" s="420" t="s">
        <v>40</v>
      </c>
      <c r="H34" s="420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23" t="s">
        <v>42</v>
      </c>
      <c r="C35" s="423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20" t="s">
        <v>44</v>
      </c>
      <c r="C36" s="420"/>
      <c r="D36" s="45">
        <f>IF(ESF!D39&lt;ESF!E39,ESF!E39-ESF!D39,0)</f>
        <v>0</v>
      </c>
      <c r="E36" s="45">
        <f>IF(D36&gt;0,0,ESF!D39-ESF!E39)</f>
        <v>0</v>
      </c>
      <c r="F36" s="38"/>
      <c r="G36" s="422" t="s">
        <v>47</v>
      </c>
      <c r="H36" s="422"/>
      <c r="I36" s="40">
        <f>I38+I44+I52</f>
        <v>21412107</v>
      </c>
      <c r="J36" s="40">
        <f>J38+J44+J52</f>
        <v>0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22" t="s">
        <v>49</v>
      </c>
      <c r="H38" s="422"/>
      <c r="I38" s="40">
        <f>SUM(I40:I42)</f>
        <v>20657145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20" t="s">
        <v>50</v>
      </c>
      <c r="H40" s="420"/>
      <c r="I40" s="45">
        <f>IF(ESF!I46&gt;ESF!J46,ESF!I46-ESF!J46,0)</f>
        <v>20657145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420" t="s">
        <v>51</v>
      </c>
      <c r="H41" s="420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20" t="s">
        <v>52</v>
      </c>
      <c r="H42" s="420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22" t="s">
        <v>53</v>
      </c>
      <c r="H44" s="422"/>
      <c r="I44" s="40">
        <f>SUM(I46:I50)</f>
        <v>754962</v>
      </c>
      <c r="J44" s="40">
        <f>SUM(J46:J50)</f>
        <v>0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20" t="s">
        <v>54</v>
      </c>
      <c r="H46" s="420"/>
      <c r="I46" s="45">
        <f>IF(ESF!I52&gt;ESF!J52,ESF!I52-ESF!J52,0)</f>
        <v>735171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420" t="s">
        <v>55</v>
      </c>
      <c r="H47" s="420"/>
      <c r="I47" s="45">
        <f>IF(ESF!I53&gt;ESF!J53,ESF!I53-ESF!J53,0)</f>
        <v>0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420" t="s">
        <v>56</v>
      </c>
      <c r="H48" s="420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20" t="s">
        <v>57</v>
      </c>
      <c r="H49" s="420"/>
      <c r="I49" s="45">
        <f>IF(ESF!I55&gt;ESF!J55,ESF!I55-ESF!J55,0)</f>
        <v>19791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20" t="s">
        <v>58</v>
      </c>
      <c r="H50" s="420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22" t="s">
        <v>80</v>
      </c>
      <c r="H52" s="422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20" t="s">
        <v>60</v>
      </c>
      <c r="H54" s="420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40" t="s">
        <v>61</v>
      </c>
      <c r="H55" s="440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27" t="s">
        <v>78</v>
      </c>
      <c r="C59" s="427"/>
      <c r="D59" s="427"/>
      <c r="E59" s="427"/>
      <c r="F59" s="427"/>
      <c r="G59" s="427"/>
      <c r="H59" s="427"/>
      <c r="I59" s="427"/>
      <c r="J59" s="427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30" t="s">
        <v>411</v>
      </c>
      <c r="D62" s="430"/>
      <c r="E62" s="59"/>
      <c r="F62" s="59"/>
      <c r="G62" s="430" t="s">
        <v>413</v>
      </c>
      <c r="H62" s="430"/>
      <c r="I62" s="43"/>
      <c r="J62" s="59"/>
    </row>
    <row r="63" spans="1:11" ht="14.1" customHeight="1">
      <c r="B63" s="65"/>
      <c r="C63" s="425" t="s">
        <v>412</v>
      </c>
      <c r="D63" s="425"/>
      <c r="E63" s="66"/>
      <c r="F63" s="66"/>
      <c r="G63" s="425" t="s">
        <v>414</v>
      </c>
      <c r="H63" s="425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55118110236220474" bottom="0.59055118110236227" header="0" footer="0"/>
  <pageSetup paperSize="11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50" t="s">
        <v>2</v>
      </c>
      <c r="B2" s="450"/>
      <c r="C2" s="450"/>
      <c r="D2" s="450"/>
      <c r="E2" s="13" t="e">
        <f>ESF!#REF!</f>
        <v>#REF!</v>
      </c>
    </row>
    <row r="3" spans="1:5" ht="57">
      <c r="A3" s="450" t="s">
        <v>4</v>
      </c>
      <c r="B3" s="450"/>
      <c r="C3" s="450"/>
      <c r="D3" s="450"/>
      <c r="E3" s="13" t="str">
        <f>ESF!C7</f>
        <v>COMISION ESTATAL DE RESERVAS TERRITORIALES</v>
      </c>
    </row>
    <row r="4" spans="1:5">
      <c r="A4" s="450" t="s">
        <v>3</v>
      </c>
      <c r="B4" s="450"/>
      <c r="C4" s="450"/>
      <c r="D4" s="450"/>
      <c r="E4" s="14"/>
    </row>
    <row r="5" spans="1:5">
      <c r="A5" s="450" t="s">
        <v>73</v>
      </c>
      <c r="B5" s="450"/>
      <c r="C5" s="450"/>
      <c r="D5" s="450"/>
      <c r="E5" t="s">
        <v>71</v>
      </c>
    </row>
    <row r="6" spans="1:5">
      <c r="A6" s="6"/>
      <c r="B6" s="6"/>
      <c r="C6" s="445" t="s">
        <v>5</v>
      </c>
      <c r="D6" s="445"/>
      <c r="E6" s="1">
        <v>2013</v>
      </c>
    </row>
    <row r="7" spans="1:5">
      <c r="A7" s="441" t="s">
        <v>69</v>
      </c>
      <c r="B7" s="442" t="s">
        <v>8</v>
      </c>
      <c r="C7" s="443" t="s">
        <v>10</v>
      </c>
      <c r="D7" s="443"/>
      <c r="E7" s="8">
        <f>ESF!D18</f>
        <v>2003581</v>
      </c>
    </row>
    <row r="8" spans="1:5">
      <c r="A8" s="441"/>
      <c r="B8" s="442"/>
      <c r="C8" s="443" t="s">
        <v>12</v>
      </c>
      <c r="D8" s="443"/>
      <c r="E8" s="8">
        <f>ESF!D19</f>
        <v>564137</v>
      </c>
    </row>
    <row r="9" spans="1:5">
      <c r="A9" s="441"/>
      <c r="B9" s="442"/>
      <c r="C9" s="443" t="s">
        <v>14</v>
      </c>
      <c r="D9" s="443"/>
      <c r="E9" s="8">
        <f>ESF!D20</f>
        <v>0</v>
      </c>
    </row>
    <row r="10" spans="1:5">
      <c r="A10" s="441"/>
      <c r="B10" s="442"/>
      <c r="C10" s="443" t="s">
        <v>16</v>
      </c>
      <c r="D10" s="443"/>
      <c r="E10" s="8">
        <f>ESF!D21</f>
        <v>0</v>
      </c>
    </row>
    <row r="11" spans="1:5">
      <c r="A11" s="441"/>
      <c r="B11" s="442"/>
      <c r="C11" s="443" t="s">
        <v>18</v>
      </c>
      <c r="D11" s="443"/>
      <c r="E11" s="8">
        <f>ESF!D22</f>
        <v>0</v>
      </c>
    </row>
    <row r="12" spans="1:5">
      <c r="A12" s="441"/>
      <c r="B12" s="442"/>
      <c r="C12" s="443" t="s">
        <v>20</v>
      </c>
      <c r="D12" s="443"/>
      <c r="E12" s="8">
        <f>ESF!D23</f>
        <v>0</v>
      </c>
    </row>
    <row r="13" spans="1:5">
      <c r="A13" s="441"/>
      <c r="B13" s="442"/>
      <c r="C13" s="443" t="s">
        <v>22</v>
      </c>
      <c r="D13" s="443"/>
      <c r="E13" s="8">
        <f>ESF!D24</f>
        <v>0</v>
      </c>
    </row>
    <row r="14" spans="1:5" ht="15.75" thickBot="1">
      <c r="A14" s="441"/>
      <c r="B14" s="4"/>
      <c r="C14" s="444" t="s">
        <v>25</v>
      </c>
      <c r="D14" s="444"/>
      <c r="E14" s="9">
        <f>ESF!D26</f>
        <v>2567718</v>
      </c>
    </row>
    <row r="15" spans="1:5">
      <c r="A15" s="441"/>
      <c r="B15" s="442" t="s">
        <v>27</v>
      </c>
      <c r="C15" s="443" t="s">
        <v>29</v>
      </c>
      <c r="D15" s="443"/>
      <c r="E15" s="8">
        <f>ESF!D31</f>
        <v>0</v>
      </c>
    </row>
    <row r="16" spans="1:5">
      <c r="A16" s="441"/>
      <c r="B16" s="442"/>
      <c r="C16" s="443" t="s">
        <v>31</v>
      </c>
      <c r="D16" s="443"/>
      <c r="E16" s="8">
        <f>ESF!D32</f>
        <v>0</v>
      </c>
    </row>
    <row r="17" spans="1:5">
      <c r="A17" s="441"/>
      <c r="B17" s="442"/>
      <c r="C17" s="443" t="s">
        <v>33</v>
      </c>
      <c r="D17" s="443"/>
      <c r="E17" s="8">
        <f>ESF!D33</f>
        <v>447351819</v>
      </c>
    </row>
    <row r="18" spans="1:5">
      <c r="A18" s="441"/>
      <c r="B18" s="442"/>
      <c r="C18" s="443" t="s">
        <v>35</v>
      </c>
      <c r="D18" s="443"/>
      <c r="E18" s="8">
        <f>ESF!D34</f>
        <v>1922719</v>
      </c>
    </row>
    <row r="19" spans="1:5">
      <c r="A19" s="441"/>
      <c r="B19" s="442"/>
      <c r="C19" s="443" t="s">
        <v>37</v>
      </c>
      <c r="D19" s="443"/>
      <c r="E19" s="8">
        <f>ESF!D35</f>
        <v>226331</v>
      </c>
    </row>
    <row r="20" spans="1:5">
      <c r="A20" s="441"/>
      <c r="B20" s="442"/>
      <c r="C20" s="443" t="s">
        <v>39</v>
      </c>
      <c r="D20" s="443"/>
      <c r="E20" s="8">
        <f>ESF!D36</f>
        <v>61120</v>
      </c>
    </row>
    <row r="21" spans="1:5">
      <c r="A21" s="441"/>
      <c r="B21" s="442"/>
      <c r="C21" s="443" t="s">
        <v>41</v>
      </c>
      <c r="D21" s="443"/>
      <c r="E21" s="8">
        <f>ESF!D37</f>
        <v>0</v>
      </c>
    </row>
    <row r="22" spans="1:5">
      <c r="A22" s="441"/>
      <c r="B22" s="442"/>
      <c r="C22" s="443" t="s">
        <v>42</v>
      </c>
      <c r="D22" s="443"/>
      <c r="E22" s="8">
        <f>ESF!D38</f>
        <v>0</v>
      </c>
    </row>
    <row r="23" spans="1:5">
      <c r="A23" s="441"/>
      <c r="B23" s="442"/>
      <c r="C23" s="443" t="s">
        <v>44</v>
      </c>
      <c r="D23" s="443"/>
      <c r="E23" s="8">
        <f>ESF!D39</f>
        <v>0</v>
      </c>
    </row>
    <row r="24" spans="1:5" ht="15.75" thickBot="1">
      <c r="A24" s="441"/>
      <c r="B24" s="4"/>
      <c r="C24" s="444" t="s">
        <v>46</v>
      </c>
      <c r="D24" s="444"/>
      <c r="E24" s="9">
        <f>ESF!D41</f>
        <v>449561989</v>
      </c>
    </row>
    <row r="25" spans="1:5" ht="15.75" thickBot="1">
      <c r="A25" s="441"/>
      <c r="B25" s="2"/>
      <c r="C25" s="444" t="s">
        <v>48</v>
      </c>
      <c r="D25" s="444"/>
      <c r="E25" s="9">
        <f>ESF!D43</f>
        <v>452129707</v>
      </c>
    </row>
    <row r="26" spans="1:5">
      <c r="A26" s="441" t="s">
        <v>70</v>
      </c>
      <c r="B26" s="442" t="s">
        <v>9</v>
      </c>
      <c r="C26" s="443" t="s">
        <v>11</v>
      </c>
      <c r="D26" s="443"/>
      <c r="E26" s="8">
        <f>ESF!I18</f>
        <v>517494</v>
      </c>
    </row>
    <row r="27" spans="1:5">
      <c r="A27" s="441"/>
      <c r="B27" s="442"/>
      <c r="C27" s="443" t="s">
        <v>13</v>
      </c>
      <c r="D27" s="443"/>
      <c r="E27" s="8">
        <f>ESF!I19</f>
        <v>0</v>
      </c>
    </row>
    <row r="28" spans="1:5">
      <c r="A28" s="441"/>
      <c r="B28" s="442"/>
      <c r="C28" s="443" t="s">
        <v>15</v>
      </c>
      <c r="D28" s="443"/>
      <c r="E28" s="8">
        <f>ESF!I20</f>
        <v>0</v>
      </c>
    </row>
    <row r="29" spans="1:5">
      <c r="A29" s="441"/>
      <c r="B29" s="442"/>
      <c r="C29" s="443" t="s">
        <v>17</v>
      </c>
      <c r="D29" s="443"/>
      <c r="E29" s="8">
        <f>ESF!I21</f>
        <v>0</v>
      </c>
    </row>
    <row r="30" spans="1:5">
      <c r="A30" s="441"/>
      <c r="B30" s="442"/>
      <c r="C30" s="443" t="s">
        <v>19</v>
      </c>
      <c r="D30" s="443"/>
      <c r="E30" s="8">
        <f>ESF!I22</f>
        <v>0</v>
      </c>
    </row>
    <row r="31" spans="1:5">
      <c r="A31" s="441"/>
      <c r="B31" s="442"/>
      <c r="C31" s="443" t="s">
        <v>21</v>
      </c>
      <c r="D31" s="443"/>
      <c r="E31" s="8">
        <f>ESF!I23</f>
        <v>0</v>
      </c>
    </row>
    <row r="32" spans="1:5">
      <c r="A32" s="441"/>
      <c r="B32" s="442"/>
      <c r="C32" s="443" t="s">
        <v>23</v>
      </c>
      <c r="D32" s="443"/>
      <c r="E32" s="8">
        <f>ESF!I24</f>
        <v>0</v>
      </c>
    </row>
    <row r="33" spans="1:5">
      <c r="A33" s="441"/>
      <c r="B33" s="442"/>
      <c r="C33" s="443" t="s">
        <v>24</v>
      </c>
      <c r="D33" s="443"/>
      <c r="E33" s="8">
        <f>ESF!I25</f>
        <v>0</v>
      </c>
    </row>
    <row r="34" spans="1:5" ht="15.75" thickBot="1">
      <c r="A34" s="441"/>
      <c r="B34" s="4"/>
      <c r="C34" s="444" t="s">
        <v>26</v>
      </c>
      <c r="D34" s="444"/>
      <c r="E34" s="9">
        <f>ESF!I27</f>
        <v>517494</v>
      </c>
    </row>
    <row r="35" spans="1:5">
      <c r="A35" s="441"/>
      <c r="B35" s="442" t="s">
        <v>28</v>
      </c>
      <c r="C35" s="443" t="s">
        <v>30</v>
      </c>
      <c r="D35" s="443"/>
      <c r="E35" s="8">
        <f>ESF!I31</f>
        <v>0</v>
      </c>
    </row>
    <row r="36" spans="1:5">
      <c r="A36" s="441"/>
      <c r="B36" s="442"/>
      <c r="C36" s="443" t="s">
        <v>32</v>
      </c>
      <c r="D36" s="443"/>
      <c r="E36" s="8">
        <f>ESF!I32</f>
        <v>0</v>
      </c>
    </row>
    <row r="37" spans="1:5">
      <c r="A37" s="441"/>
      <c r="B37" s="442"/>
      <c r="C37" s="443" t="s">
        <v>34</v>
      </c>
      <c r="D37" s="443"/>
      <c r="E37" s="8">
        <f>ESF!I33</f>
        <v>0</v>
      </c>
    </row>
    <row r="38" spans="1:5">
      <c r="A38" s="441"/>
      <c r="B38" s="442"/>
      <c r="C38" s="443" t="s">
        <v>36</v>
      </c>
      <c r="D38" s="443"/>
      <c r="E38" s="8">
        <f>ESF!I34</f>
        <v>0</v>
      </c>
    </row>
    <row r="39" spans="1:5">
      <c r="A39" s="441"/>
      <c r="B39" s="442"/>
      <c r="C39" s="443" t="s">
        <v>38</v>
      </c>
      <c r="D39" s="443"/>
      <c r="E39" s="8">
        <f>ESF!I35</f>
        <v>0</v>
      </c>
    </row>
    <row r="40" spans="1:5">
      <c r="A40" s="441"/>
      <c r="B40" s="442"/>
      <c r="C40" s="443" t="s">
        <v>40</v>
      </c>
      <c r="D40" s="443"/>
      <c r="E40" s="8">
        <f>ESF!I36</f>
        <v>0</v>
      </c>
    </row>
    <row r="41" spans="1:5" ht="15.75" thickBot="1">
      <c r="A41" s="441"/>
      <c r="B41" s="2"/>
      <c r="C41" s="444" t="s">
        <v>43</v>
      </c>
      <c r="D41" s="444"/>
      <c r="E41" s="9">
        <f>ESF!I38</f>
        <v>0</v>
      </c>
    </row>
    <row r="42" spans="1:5" ht="15.75" thickBot="1">
      <c r="A42" s="441"/>
      <c r="B42" s="2"/>
      <c r="C42" s="444" t="s">
        <v>45</v>
      </c>
      <c r="D42" s="444"/>
      <c r="E42" s="9">
        <f>ESF!I40</f>
        <v>517494</v>
      </c>
    </row>
    <row r="43" spans="1:5">
      <c r="A43" s="3"/>
      <c r="B43" s="442" t="s">
        <v>47</v>
      </c>
      <c r="C43" s="446" t="s">
        <v>49</v>
      </c>
      <c r="D43" s="446"/>
      <c r="E43" s="10">
        <f>ESF!I44</f>
        <v>449530862</v>
      </c>
    </row>
    <row r="44" spans="1:5">
      <c r="A44" s="3"/>
      <c r="B44" s="442"/>
      <c r="C44" s="443" t="s">
        <v>50</v>
      </c>
      <c r="D44" s="443"/>
      <c r="E44" s="8">
        <f>ESF!I46</f>
        <v>449530862</v>
      </c>
    </row>
    <row r="45" spans="1:5">
      <c r="A45" s="3"/>
      <c r="B45" s="442"/>
      <c r="C45" s="443" t="s">
        <v>51</v>
      </c>
      <c r="D45" s="443"/>
      <c r="E45" s="8">
        <f>ESF!I47</f>
        <v>0</v>
      </c>
    </row>
    <row r="46" spans="1:5">
      <c r="A46" s="3"/>
      <c r="B46" s="442"/>
      <c r="C46" s="443" t="s">
        <v>52</v>
      </c>
      <c r="D46" s="443"/>
      <c r="E46" s="8">
        <f>ESF!I48</f>
        <v>0</v>
      </c>
    </row>
    <row r="47" spans="1:5">
      <c r="A47" s="3"/>
      <c r="B47" s="442"/>
      <c r="C47" s="446" t="s">
        <v>53</v>
      </c>
      <c r="D47" s="446"/>
      <c r="E47" s="10">
        <f>ESF!I50</f>
        <v>2081351</v>
      </c>
    </row>
    <row r="48" spans="1:5">
      <c r="A48" s="3"/>
      <c r="B48" s="442"/>
      <c r="C48" s="443" t="s">
        <v>54</v>
      </c>
      <c r="D48" s="443"/>
      <c r="E48" s="8">
        <f>ESF!I52</f>
        <v>1425559</v>
      </c>
    </row>
    <row r="49" spans="1:5">
      <c r="A49" s="3"/>
      <c r="B49" s="442"/>
      <c r="C49" s="443" t="s">
        <v>55</v>
      </c>
      <c r="D49" s="443"/>
      <c r="E49" s="8">
        <f>ESF!I53</f>
        <v>0</v>
      </c>
    </row>
    <row r="50" spans="1:5">
      <c r="A50" s="3"/>
      <c r="B50" s="442"/>
      <c r="C50" s="443" t="s">
        <v>56</v>
      </c>
      <c r="D50" s="443"/>
      <c r="E50" s="8">
        <f>ESF!I54</f>
        <v>0</v>
      </c>
    </row>
    <row r="51" spans="1:5">
      <c r="A51" s="3"/>
      <c r="B51" s="442"/>
      <c r="C51" s="443" t="s">
        <v>57</v>
      </c>
      <c r="D51" s="443"/>
      <c r="E51" s="8">
        <f>ESF!I55</f>
        <v>655792</v>
      </c>
    </row>
    <row r="52" spans="1:5">
      <c r="A52" s="3"/>
      <c r="B52" s="442"/>
      <c r="C52" s="443" t="s">
        <v>58</v>
      </c>
      <c r="D52" s="443"/>
      <c r="E52" s="8">
        <f>ESF!I56</f>
        <v>0</v>
      </c>
    </row>
    <row r="53" spans="1:5">
      <c r="A53" s="3"/>
      <c r="B53" s="442"/>
      <c r="C53" s="446" t="s">
        <v>59</v>
      </c>
      <c r="D53" s="446"/>
      <c r="E53" s="10">
        <f>ESF!I58</f>
        <v>0</v>
      </c>
    </row>
    <row r="54" spans="1:5">
      <c r="A54" s="3"/>
      <c r="B54" s="442"/>
      <c r="C54" s="443" t="s">
        <v>60</v>
      </c>
      <c r="D54" s="443"/>
      <c r="E54" s="8">
        <f>ESF!I60</f>
        <v>0</v>
      </c>
    </row>
    <row r="55" spans="1:5">
      <c r="A55" s="3"/>
      <c r="B55" s="442"/>
      <c r="C55" s="443" t="s">
        <v>61</v>
      </c>
      <c r="D55" s="443"/>
      <c r="E55" s="8">
        <f>ESF!I61</f>
        <v>0</v>
      </c>
    </row>
    <row r="56" spans="1:5" ht="15.75" thickBot="1">
      <c r="A56" s="3"/>
      <c r="B56" s="442"/>
      <c r="C56" s="444" t="s">
        <v>62</v>
      </c>
      <c r="D56" s="444"/>
      <c r="E56" s="9">
        <f>ESF!I63</f>
        <v>451612213</v>
      </c>
    </row>
    <row r="57" spans="1:5" ht="15.75" thickBot="1">
      <c r="A57" s="3"/>
      <c r="B57" s="2"/>
      <c r="C57" s="444" t="s">
        <v>63</v>
      </c>
      <c r="D57" s="444"/>
      <c r="E57" s="9">
        <f>ESF!I65</f>
        <v>452129707</v>
      </c>
    </row>
    <row r="58" spans="1:5">
      <c r="A58" s="3"/>
      <c r="B58" s="2"/>
      <c r="C58" s="445" t="s">
        <v>5</v>
      </c>
      <c r="D58" s="445"/>
      <c r="E58" s="1">
        <v>2012</v>
      </c>
    </row>
    <row r="59" spans="1:5">
      <c r="A59" s="441" t="s">
        <v>69</v>
      </c>
      <c r="B59" s="442" t="s">
        <v>8</v>
      </c>
      <c r="C59" s="443" t="s">
        <v>10</v>
      </c>
      <c r="D59" s="443"/>
      <c r="E59" s="8">
        <f>ESF!E18</f>
        <v>1374003</v>
      </c>
    </row>
    <row r="60" spans="1:5">
      <c r="A60" s="441"/>
      <c r="B60" s="442"/>
      <c r="C60" s="443" t="s">
        <v>12</v>
      </c>
      <c r="D60" s="443"/>
      <c r="E60" s="8">
        <f>ESF!E19</f>
        <v>512403</v>
      </c>
    </row>
    <row r="61" spans="1:5">
      <c r="A61" s="441"/>
      <c r="B61" s="442"/>
      <c r="C61" s="443" t="s">
        <v>14</v>
      </c>
      <c r="D61" s="443"/>
      <c r="E61" s="8">
        <f>ESF!E20</f>
        <v>0</v>
      </c>
    </row>
    <row r="62" spans="1:5">
      <c r="A62" s="441"/>
      <c r="B62" s="442"/>
      <c r="C62" s="443" t="s">
        <v>16</v>
      </c>
      <c r="D62" s="443"/>
      <c r="E62" s="8">
        <f>ESF!E21</f>
        <v>0</v>
      </c>
    </row>
    <row r="63" spans="1:5">
      <c r="A63" s="441"/>
      <c r="B63" s="442"/>
      <c r="C63" s="443" t="s">
        <v>18</v>
      </c>
      <c r="D63" s="443"/>
      <c r="E63" s="8">
        <f>ESF!E22</f>
        <v>0</v>
      </c>
    </row>
    <row r="64" spans="1:5">
      <c r="A64" s="441"/>
      <c r="B64" s="442"/>
      <c r="C64" s="443" t="s">
        <v>20</v>
      </c>
      <c r="D64" s="443"/>
      <c r="E64" s="8">
        <f>ESF!E23</f>
        <v>0</v>
      </c>
    </row>
    <row r="65" spans="1:5">
      <c r="A65" s="441"/>
      <c r="B65" s="442"/>
      <c r="C65" s="443" t="s">
        <v>22</v>
      </c>
      <c r="D65" s="443"/>
      <c r="E65" s="8">
        <f>ESF!E24</f>
        <v>0</v>
      </c>
    </row>
    <row r="66" spans="1:5" ht="15.75" thickBot="1">
      <c r="A66" s="441"/>
      <c r="B66" s="4"/>
      <c r="C66" s="444" t="s">
        <v>25</v>
      </c>
      <c r="D66" s="444"/>
      <c r="E66" s="9">
        <f>ESF!E26</f>
        <v>1886406</v>
      </c>
    </row>
    <row r="67" spans="1:5">
      <c r="A67" s="441"/>
      <c r="B67" s="442" t="s">
        <v>27</v>
      </c>
      <c r="C67" s="443" t="s">
        <v>29</v>
      </c>
      <c r="D67" s="443"/>
      <c r="E67" s="8">
        <f>ESF!E31</f>
        <v>0</v>
      </c>
    </row>
    <row r="68" spans="1:5">
      <c r="A68" s="441"/>
      <c r="B68" s="442"/>
      <c r="C68" s="443" t="s">
        <v>31</v>
      </c>
      <c r="D68" s="443"/>
      <c r="E68" s="8">
        <f>ESF!E32</f>
        <v>0</v>
      </c>
    </row>
    <row r="69" spans="1:5">
      <c r="A69" s="441"/>
      <c r="B69" s="442"/>
      <c r="C69" s="443" t="s">
        <v>33</v>
      </c>
      <c r="D69" s="443"/>
      <c r="E69" s="8">
        <f>ESF!E33</f>
        <v>426383887</v>
      </c>
    </row>
    <row r="70" spans="1:5">
      <c r="A70" s="441"/>
      <c r="B70" s="442"/>
      <c r="C70" s="443" t="s">
        <v>35</v>
      </c>
      <c r="D70" s="443"/>
      <c r="E70" s="8">
        <f>ESF!E34</f>
        <v>2264435</v>
      </c>
    </row>
    <row r="71" spans="1:5">
      <c r="A71" s="441"/>
      <c r="B71" s="442"/>
      <c r="C71" s="443" t="s">
        <v>37</v>
      </c>
      <c r="D71" s="443"/>
      <c r="E71" s="8">
        <f>ESF!E35</f>
        <v>233435</v>
      </c>
    </row>
    <row r="72" spans="1:5">
      <c r="A72" s="441"/>
      <c r="B72" s="442"/>
      <c r="C72" s="443" t="s">
        <v>39</v>
      </c>
      <c r="D72" s="443"/>
      <c r="E72" s="8">
        <f>ESF!E36</f>
        <v>2981</v>
      </c>
    </row>
    <row r="73" spans="1:5">
      <c r="A73" s="441"/>
      <c r="B73" s="442"/>
      <c r="C73" s="443" t="s">
        <v>41</v>
      </c>
      <c r="D73" s="443"/>
      <c r="E73" s="8">
        <f>ESF!E37</f>
        <v>0</v>
      </c>
    </row>
    <row r="74" spans="1:5">
      <c r="A74" s="441"/>
      <c r="B74" s="442"/>
      <c r="C74" s="443" t="s">
        <v>42</v>
      </c>
      <c r="D74" s="443"/>
      <c r="E74" s="8">
        <f>ESF!E38</f>
        <v>0</v>
      </c>
    </row>
    <row r="75" spans="1:5">
      <c r="A75" s="441"/>
      <c r="B75" s="442"/>
      <c r="C75" s="443" t="s">
        <v>44</v>
      </c>
      <c r="D75" s="443"/>
      <c r="E75" s="8">
        <f>ESF!E39</f>
        <v>0</v>
      </c>
    </row>
    <row r="76" spans="1:5" ht="15.75" thickBot="1">
      <c r="A76" s="441"/>
      <c r="B76" s="4"/>
      <c r="C76" s="444" t="s">
        <v>46</v>
      </c>
      <c r="D76" s="444"/>
      <c r="E76" s="9">
        <f>ESF!E41</f>
        <v>428884738</v>
      </c>
    </row>
    <row r="77" spans="1:5" ht="15.75" thickBot="1">
      <c r="A77" s="441"/>
      <c r="B77" s="2"/>
      <c r="C77" s="444" t="s">
        <v>48</v>
      </c>
      <c r="D77" s="444"/>
      <c r="E77" s="9">
        <f>ESF!E43</f>
        <v>430771144</v>
      </c>
    </row>
    <row r="78" spans="1:5">
      <c r="A78" s="441" t="s">
        <v>70</v>
      </c>
      <c r="B78" s="442" t="s">
        <v>9</v>
      </c>
      <c r="C78" s="443" t="s">
        <v>11</v>
      </c>
      <c r="D78" s="443"/>
      <c r="E78" s="8">
        <f>ESF!J18</f>
        <v>571038</v>
      </c>
    </row>
    <row r="79" spans="1:5">
      <c r="A79" s="441"/>
      <c r="B79" s="442"/>
      <c r="C79" s="443" t="s">
        <v>13</v>
      </c>
      <c r="D79" s="443"/>
      <c r="E79" s="8">
        <f>ESF!J19</f>
        <v>0</v>
      </c>
    </row>
    <row r="80" spans="1:5">
      <c r="A80" s="441"/>
      <c r="B80" s="442"/>
      <c r="C80" s="443" t="s">
        <v>15</v>
      </c>
      <c r="D80" s="443"/>
      <c r="E80" s="8">
        <f>ESF!J20</f>
        <v>0</v>
      </c>
    </row>
    <row r="81" spans="1:5">
      <c r="A81" s="441"/>
      <c r="B81" s="442"/>
      <c r="C81" s="443" t="s">
        <v>17</v>
      </c>
      <c r="D81" s="443"/>
      <c r="E81" s="8">
        <f>ESF!J21</f>
        <v>0</v>
      </c>
    </row>
    <row r="82" spans="1:5">
      <c r="A82" s="441"/>
      <c r="B82" s="442"/>
      <c r="C82" s="443" t="s">
        <v>19</v>
      </c>
      <c r="D82" s="443"/>
      <c r="E82" s="8">
        <f>ESF!J22</f>
        <v>0</v>
      </c>
    </row>
    <row r="83" spans="1:5">
      <c r="A83" s="441"/>
      <c r="B83" s="442"/>
      <c r="C83" s="443" t="s">
        <v>21</v>
      </c>
      <c r="D83" s="443"/>
      <c r="E83" s="8">
        <f>ESF!J23</f>
        <v>0</v>
      </c>
    </row>
    <row r="84" spans="1:5">
      <c r="A84" s="441"/>
      <c r="B84" s="442"/>
      <c r="C84" s="443" t="s">
        <v>23</v>
      </c>
      <c r="D84" s="443"/>
      <c r="E84" s="8">
        <f>ESF!J24</f>
        <v>0</v>
      </c>
    </row>
    <row r="85" spans="1:5">
      <c r="A85" s="441"/>
      <c r="B85" s="442"/>
      <c r="C85" s="443" t="s">
        <v>24</v>
      </c>
      <c r="D85" s="443"/>
      <c r="E85" s="8">
        <f>ESF!J25</f>
        <v>0</v>
      </c>
    </row>
    <row r="86" spans="1:5" ht="15.75" thickBot="1">
      <c r="A86" s="441"/>
      <c r="B86" s="4"/>
      <c r="C86" s="444" t="s">
        <v>26</v>
      </c>
      <c r="D86" s="444"/>
      <c r="E86" s="9">
        <f>ESF!J27</f>
        <v>571038</v>
      </c>
    </row>
    <row r="87" spans="1:5">
      <c r="A87" s="441"/>
      <c r="B87" s="442" t="s">
        <v>28</v>
      </c>
      <c r="C87" s="443" t="s">
        <v>30</v>
      </c>
      <c r="D87" s="443"/>
      <c r="E87" s="8">
        <f>ESF!J31</f>
        <v>0</v>
      </c>
    </row>
    <row r="88" spans="1:5">
      <c r="A88" s="441"/>
      <c r="B88" s="442"/>
      <c r="C88" s="443" t="s">
        <v>32</v>
      </c>
      <c r="D88" s="443"/>
      <c r="E88" s="8">
        <f>ESF!J32</f>
        <v>0</v>
      </c>
    </row>
    <row r="89" spans="1:5">
      <c r="A89" s="441"/>
      <c r="B89" s="442"/>
      <c r="C89" s="443" t="s">
        <v>34</v>
      </c>
      <c r="D89" s="443"/>
      <c r="E89" s="8">
        <f>ESF!J33</f>
        <v>0</v>
      </c>
    </row>
    <row r="90" spans="1:5">
      <c r="A90" s="441"/>
      <c r="B90" s="442"/>
      <c r="C90" s="443" t="s">
        <v>36</v>
      </c>
      <c r="D90" s="443"/>
      <c r="E90" s="8">
        <f>ESF!J34</f>
        <v>0</v>
      </c>
    </row>
    <row r="91" spans="1:5">
      <c r="A91" s="441"/>
      <c r="B91" s="442"/>
      <c r="C91" s="443" t="s">
        <v>38</v>
      </c>
      <c r="D91" s="443"/>
      <c r="E91" s="8">
        <f>ESF!J35</f>
        <v>0</v>
      </c>
    </row>
    <row r="92" spans="1:5">
      <c r="A92" s="441"/>
      <c r="B92" s="442"/>
      <c r="C92" s="443" t="s">
        <v>40</v>
      </c>
      <c r="D92" s="443"/>
      <c r="E92" s="8">
        <f>ESF!J36</f>
        <v>0</v>
      </c>
    </row>
    <row r="93" spans="1:5" ht="15.75" thickBot="1">
      <c r="A93" s="441"/>
      <c r="B93" s="2"/>
      <c r="C93" s="444" t="s">
        <v>43</v>
      </c>
      <c r="D93" s="444"/>
      <c r="E93" s="9">
        <f>ESF!J38</f>
        <v>0</v>
      </c>
    </row>
    <row r="94" spans="1:5" ht="15.75" thickBot="1">
      <c r="A94" s="441"/>
      <c r="B94" s="2"/>
      <c r="C94" s="444" t="s">
        <v>45</v>
      </c>
      <c r="D94" s="444"/>
      <c r="E94" s="9">
        <f>ESF!J40</f>
        <v>571038</v>
      </c>
    </row>
    <row r="95" spans="1:5">
      <c r="A95" s="3"/>
      <c r="B95" s="442" t="s">
        <v>47</v>
      </c>
      <c r="C95" s="446" t="s">
        <v>49</v>
      </c>
      <c r="D95" s="446"/>
      <c r="E95" s="10">
        <f>ESF!J44</f>
        <v>428873717</v>
      </c>
    </row>
    <row r="96" spans="1:5">
      <c r="A96" s="3"/>
      <c r="B96" s="442"/>
      <c r="C96" s="443" t="s">
        <v>50</v>
      </c>
      <c r="D96" s="443"/>
      <c r="E96" s="8">
        <f>ESF!J46</f>
        <v>428873717</v>
      </c>
    </row>
    <row r="97" spans="1:5">
      <c r="A97" s="3"/>
      <c r="B97" s="442"/>
      <c r="C97" s="443" t="s">
        <v>51</v>
      </c>
      <c r="D97" s="443"/>
      <c r="E97" s="8">
        <f>ESF!J47</f>
        <v>0</v>
      </c>
    </row>
    <row r="98" spans="1:5">
      <c r="A98" s="3"/>
      <c r="B98" s="442"/>
      <c r="C98" s="443" t="s">
        <v>52</v>
      </c>
      <c r="D98" s="443"/>
      <c r="E98" s="8">
        <f>ESF!J48</f>
        <v>0</v>
      </c>
    </row>
    <row r="99" spans="1:5">
      <c r="A99" s="3"/>
      <c r="B99" s="442"/>
      <c r="C99" s="446" t="s">
        <v>53</v>
      </c>
      <c r="D99" s="446"/>
      <c r="E99" s="10">
        <f>ESF!J50</f>
        <v>1326389</v>
      </c>
    </row>
    <row r="100" spans="1:5">
      <c r="A100" s="3"/>
      <c r="B100" s="442"/>
      <c r="C100" s="443" t="s">
        <v>54</v>
      </c>
      <c r="D100" s="443"/>
      <c r="E100" s="8">
        <f>ESF!J52</f>
        <v>690388</v>
      </c>
    </row>
    <row r="101" spans="1:5">
      <c r="A101" s="3"/>
      <c r="B101" s="442"/>
      <c r="C101" s="443" t="s">
        <v>55</v>
      </c>
      <c r="D101" s="443"/>
      <c r="E101" s="8">
        <f>ESF!J53</f>
        <v>0</v>
      </c>
    </row>
    <row r="102" spans="1:5">
      <c r="A102" s="3"/>
      <c r="B102" s="442"/>
      <c r="C102" s="443" t="s">
        <v>56</v>
      </c>
      <c r="D102" s="443"/>
      <c r="E102" s="8">
        <f>ESF!J54</f>
        <v>0</v>
      </c>
    </row>
    <row r="103" spans="1:5">
      <c r="A103" s="3"/>
      <c r="B103" s="442"/>
      <c r="C103" s="443" t="s">
        <v>57</v>
      </c>
      <c r="D103" s="443"/>
      <c r="E103" s="8">
        <f>ESF!J55</f>
        <v>636001</v>
      </c>
    </row>
    <row r="104" spans="1:5">
      <c r="A104" s="3"/>
      <c r="B104" s="442"/>
      <c r="C104" s="443" t="s">
        <v>58</v>
      </c>
      <c r="D104" s="443"/>
      <c r="E104" s="8">
        <f>ESF!J56</f>
        <v>0</v>
      </c>
    </row>
    <row r="105" spans="1:5">
      <c r="A105" s="3"/>
      <c r="B105" s="442"/>
      <c r="C105" s="446" t="s">
        <v>59</v>
      </c>
      <c r="D105" s="446"/>
      <c r="E105" s="10">
        <f>ESF!J58</f>
        <v>0</v>
      </c>
    </row>
    <row r="106" spans="1:5">
      <c r="A106" s="3"/>
      <c r="B106" s="442"/>
      <c r="C106" s="443" t="s">
        <v>60</v>
      </c>
      <c r="D106" s="443"/>
      <c r="E106" s="8">
        <f>ESF!J60</f>
        <v>0</v>
      </c>
    </row>
    <row r="107" spans="1:5">
      <c r="A107" s="3"/>
      <c r="B107" s="442"/>
      <c r="C107" s="443" t="s">
        <v>61</v>
      </c>
      <c r="D107" s="443"/>
      <c r="E107" s="8">
        <f>ESF!J61</f>
        <v>0</v>
      </c>
    </row>
    <row r="108" spans="1:5" ht="15.75" thickBot="1">
      <c r="A108" s="3"/>
      <c r="B108" s="442"/>
      <c r="C108" s="444" t="s">
        <v>62</v>
      </c>
      <c r="D108" s="444"/>
      <c r="E108" s="9">
        <f>ESF!J63</f>
        <v>430200106</v>
      </c>
    </row>
    <row r="109" spans="1:5" ht="15.75" thickBot="1">
      <c r="A109" s="3"/>
      <c r="B109" s="2"/>
      <c r="C109" s="444" t="s">
        <v>63</v>
      </c>
      <c r="D109" s="444"/>
      <c r="E109" s="9">
        <f>ESF!J65</f>
        <v>430771144</v>
      </c>
    </row>
    <row r="110" spans="1:5">
      <c r="A110" s="3"/>
      <c r="B110" s="2"/>
      <c r="C110" s="451" t="s">
        <v>75</v>
      </c>
      <c r="D110" s="5" t="s">
        <v>64</v>
      </c>
      <c r="E110" s="10" t="str">
        <f>ESF!C73</f>
        <v>LIC. JULIO CESAR SOLIS SERRANO</v>
      </c>
    </row>
    <row r="111" spans="1:5">
      <c r="A111" s="3"/>
      <c r="B111" s="2"/>
      <c r="C111" s="452"/>
      <c r="D111" s="5" t="s">
        <v>65</v>
      </c>
      <c r="E111" s="10" t="str">
        <f>ESF!C74</f>
        <v>DIRECTOR GENERAL</v>
      </c>
    </row>
    <row r="112" spans="1:5">
      <c r="A112" s="3"/>
      <c r="B112" s="2"/>
      <c r="C112" s="452" t="s">
        <v>74</v>
      </c>
      <c r="D112" s="5" t="s">
        <v>64</v>
      </c>
      <c r="E112" s="10" t="str">
        <f>ESF!G73</f>
        <v>C.P. TERESITA DEL NIÑO JESUS IRAGORRI MACIAS</v>
      </c>
    </row>
    <row r="113" spans="1:5">
      <c r="A113" s="3"/>
      <c r="B113" s="2"/>
      <c r="C113" s="452"/>
      <c r="D113" s="5" t="s">
        <v>65</v>
      </c>
      <c r="E113" s="10" t="str">
        <f>ESF!G74</f>
        <v>SUBDIR. ADMNISTRATIVA Y RECURSOS FINANCIEROS</v>
      </c>
    </row>
    <row r="114" spans="1:5">
      <c r="A114" s="450" t="s">
        <v>2</v>
      </c>
      <c r="B114" s="450"/>
      <c r="C114" s="450"/>
      <c r="D114" s="450"/>
      <c r="E114" s="13" t="e">
        <f>ECSF!#REF!</f>
        <v>#REF!</v>
      </c>
    </row>
    <row r="115" spans="1:5" ht="57">
      <c r="A115" s="450" t="s">
        <v>4</v>
      </c>
      <c r="B115" s="450"/>
      <c r="C115" s="450"/>
      <c r="D115" s="450"/>
      <c r="E115" s="13" t="str">
        <f>ECSF!C7</f>
        <v>COMISION ESTATAL DE RESERVAS TERRITORIALES</v>
      </c>
    </row>
    <row r="116" spans="1:5">
      <c r="A116" s="450" t="s">
        <v>3</v>
      </c>
      <c r="B116" s="450"/>
      <c r="C116" s="450"/>
      <c r="D116" s="450"/>
      <c r="E116" s="14"/>
    </row>
    <row r="117" spans="1:5">
      <c r="A117" s="450" t="s">
        <v>73</v>
      </c>
      <c r="B117" s="450"/>
      <c r="C117" s="450"/>
      <c r="D117" s="450"/>
      <c r="E117" t="s">
        <v>72</v>
      </c>
    </row>
    <row r="118" spans="1:5">
      <c r="B118" s="447" t="s">
        <v>67</v>
      </c>
      <c r="C118" s="446" t="s">
        <v>6</v>
      </c>
      <c r="D118" s="446"/>
      <c r="E118" s="11">
        <f>ECSF!D14</f>
        <v>348820</v>
      </c>
    </row>
    <row r="119" spans="1:5">
      <c r="B119" s="447"/>
      <c r="C119" s="446" t="s">
        <v>8</v>
      </c>
      <c r="D119" s="446"/>
      <c r="E119" s="11">
        <f>ECSF!D16</f>
        <v>0</v>
      </c>
    </row>
    <row r="120" spans="1:5">
      <c r="B120" s="447"/>
      <c r="C120" s="443" t="s">
        <v>10</v>
      </c>
      <c r="D120" s="443"/>
      <c r="E120" s="12">
        <f>ECSF!D18</f>
        <v>0</v>
      </c>
    </row>
    <row r="121" spans="1:5">
      <c r="B121" s="447"/>
      <c r="C121" s="443" t="s">
        <v>12</v>
      </c>
      <c r="D121" s="443"/>
      <c r="E121" s="12">
        <f>ECSF!D19</f>
        <v>0</v>
      </c>
    </row>
    <row r="122" spans="1:5">
      <c r="B122" s="447"/>
      <c r="C122" s="443" t="s">
        <v>14</v>
      </c>
      <c r="D122" s="443"/>
      <c r="E122" s="12">
        <f>ECSF!D20</f>
        <v>0</v>
      </c>
    </row>
    <row r="123" spans="1:5">
      <c r="B123" s="447"/>
      <c r="C123" s="443" t="s">
        <v>16</v>
      </c>
      <c r="D123" s="443"/>
      <c r="E123" s="12">
        <f>ECSF!D21</f>
        <v>0</v>
      </c>
    </row>
    <row r="124" spans="1:5">
      <c r="B124" s="447"/>
      <c r="C124" s="443" t="s">
        <v>18</v>
      </c>
      <c r="D124" s="443"/>
      <c r="E124" s="12">
        <f>ECSF!D22</f>
        <v>0</v>
      </c>
    </row>
    <row r="125" spans="1:5">
      <c r="B125" s="447"/>
      <c r="C125" s="443" t="s">
        <v>20</v>
      </c>
      <c r="D125" s="443"/>
      <c r="E125" s="12">
        <f>ECSF!D23</f>
        <v>0</v>
      </c>
    </row>
    <row r="126" spans="1:5">
      <c r="B126" s="447"/>
      <c r="C126" s="443" t="s">
        <v>22</v>
      </c>
      <c r="D126" s="443"/>
      <c r="E126" s="12">
        <f>ECSF!D24</f>
        <v>0</v>
      </c>
    </row>
    <row r="127" spans="1:5">
      <c r="B127" s="447"/>
      <c r="C127" s="446" t="s">
        <v>27</v>
      </c>
      <c r="D127" s="446"/>
      <c r="E127" s="11">
        <f>ECSF!D26</f>
        <v>348820</v>
      </c>
    </row>
    <row r="128" spans="1:5">
      <c r="B128" s="447"/>
      <c r="C128" s="443" t="s">
        <v>29</v>
      </c>
      <c r="D128" s="443"/>
      <c r="E128" s="12">
        <f>ECSF!D28</f>
        <v>0</v>
      </c>
    </row>
    <row r="129" spans="2:5">
      <c r="B129" s="447"/>
      <c r="C129" s="443" t="s">
        <v>31</v>
      </c>
      <c r="D129" s="443"/>
      <c r="E129" s="12">
        <f>ECSF!D29</f>
        <v>0</v>
      </c>
    </row>
    <row r="130" spans="2:5">
      <c r="B130" s="447"/>
      <c r="C130" s="443" t="s">
        <v>33</v>
      </c>
      <c r="D130" s="443"/>
      <c r="E130" s="12">
        <f>ECSF!D30</f>
        <v>0</v>
      </c>
    </row>
    <row r="131" spans="2:5">
      <c r="B131" s="447"/>
      <c r="C131" s="443" t="s">
        <v>35</v>
      </c>
      <c r="D131" s="443"/>
      <c r="E131" s="12">
        <f>ECSF!D31</f>
        <v>341716</v>
      </c>
    </row>
    <row r="132" spans="2:5">
      <c r="B132" s="447"/>
      <c r="C132" s="443" t="s">
        <v>37</v>
      </c>
      <c r="D132" s="443"/>
      <c r="E132" s="12">
        <f>ECSF!D32</f>
        <v>7104</v>
      </c>
    </row>
    <row r="133" spans="2:5">
      <c r="B133" s="447"/>
      <c r="C133" s="443" t="s">
        <v>39</v>
      </c>
      <c r="D133" s="443"/>
      <c r="E133" s="12">
        <f>ECSF!D33</f>
        <v>0</v>
      </c>
    </row>
    <row r="134" spans="2:5">
      <c r="B134" s="447"/>
      <c r="C134" s="443" t="s">
        <v>41</v>
      </c>
      <c r="D134" s="443"/>
      <c r="E134" s="12">
        <f>ECSF!D34</f>
        <v>0</v>
      </c>
    </row>
    <row r="135" spans="2:5">
      <c r="B135" s="447"/>
      <c r="C135" s="443" t="s">
        <v>42</v>
      </c>
      <c r="D135" s="443"/>
      <c r="E135" s="12">
        <f>ECSF!D35</f>
        <v>0</v>
      </c>
    </row>
    <row r="136" spans="2:5">
      <c r="B136" s="447"/>
      <c r="C136" s="443" t="s">
        <v>44</v>
      </c>
      <c r="D136" s="443"/>
      <c r="E136" s="12">
        <f>ECSF!D36</f>
        <v>0</v>
      </c>
    </row>
    <row r="137" spans="2:5">
      <c r="B137" s="447"/>
      <c r="C137" s="446" t="s">
        <v>7</v>
      </c>
      <c r="D137" s="446"/>
      <c r="E137" s="11">
        <f>ECSF!I14</f>
        <v>0</v>
      </c>
    </row>
    <row r="138" spans="2:5">
      <c r="B138" s="447"/>
      <c r="C138" s="446" t="s">
        <v>9</v>
      </c>
      <c r="D138" s="446"/>
      <c r="E138" s="11">
        <f>ECSF!I16</f>
        <v>0</v>
      </c>
    </row>
    <row r="139" spans="2:5">
      <c r="B139" s="447"/>
      <c r="C139" s="443" t="s">
        <v>11</v>
      </c>
      <c r="D139" s="443"/>
      <c r="E139" s="12">
        <f>ECSF!I18</f>
        <v>0</v>
      </c>
    </row>
    <row r="140" spans="2:5">
      <c r="B140" s="447"/>
      <c r="C140" s="443" t="s">
        <v>13</v>
      </c>
      <c r="D140" s="443"/>
      <c r="E140" s="12">
        <f>ECSF!I19</f>
        <v>0</v>
      </c>
    </row>
    <row r="141" spans="2:5">
      <c r="B141" s="447"/>
      <c r="C141" s="443" t="s">
        <v>15</v>
      </c>
      <c r="D141" s="443"/>
      <c r="E141" s="12">
        <f>ECSF!I20</f>
        <v>0</v>
      </c>
    </row>
    <row r="142" spans="2:5">
      <c r="B142" s="447"/>
      <c r="C142" s="443" t="s">
        <v>17</v>
      </c>
      <c r="D142" s="443"/>
      <c r="E142" s="12">
        <f>ECSF!I21</f>
        <v>0</v>
      </c>
    </row>
    <row r="143" spans="2:5">
      <c r="B143" s="447"/>
      <c r="C143" s="443" t="s">
        <v>19</v>
      </c>
      <c r="D143" s="443"/>
      <c r="E143" s="12">
        <f>ECSF!I22</f>
        <v>0</v>
      </c>
    </row>
    <row r="144" spans="2:5">
      <c r="B144" s="447"/>
      <c r="C144" s="443" t="s">
        <v>21</v>
      </c>
      <c r="D144" s="443"/>
      <c r="E144" s="12">
        <f>ECSF!I23</f>
        <v>0</v>
      </c>
    </row>
    <row r="145" spans="2:5">
      <c r="B145" s="447"/>
      <c r="C145" s="443" t="s">
        <v>23</v>
      </c>
      <c r="D145" s="443"/>
      <c r="E145" s="12">
        <f>ECSF!I24</f>
        <v>0</v>
      </c>
    </row>
    <row r="146" spans="2:5">
      <c r="B146" s="447"/>
      <c r="C146" s="443" t="s">
        <v>24</v>
      </c>
      <c r="D146" s="443"/>
      <c r="E146" s="12">
        <f>ECSF!I25</f>
        <v>0</v>
      </c>
    </row>
    <row r="147" spans="2:5">
      <c r="B147" s="447"/>
      <c r="C147" s="449" t="s">
        <v>28</v>
      </c>
      <c r="D147" s="449"/>
      <c r="E147" s="11">
        <f>ECSF!I27</f>
        <v>0</v>
      </c>
    </row>
    <row r="148" spans="2:5">
      <c r="B148" s="447"/>
      <c r="C148" s="443" t="s">
        <v>30</v>
      </c>
      <c r="D148" s="443"/>
      <c r="E148" s="12">
        <f>ECSF!I29</f>
        <v>0</v>
      </c>
    </row>
    <row r="149" spans="2:5">
      <c r="B149" s="447"/>
      <c r="C149" s="443" t="s">
        <v>32</v>
      </c>
      <c r="D149" s="443"/>
      <c r="E149" s="12">
        <f>ECSF!I30</f>
        <v>0</v>
      </c>
    </row>
    <row r="150" spans="2:5">
      <c r="B150" s="447"/>
      <c r="C150" s="443" t="s">
        <v>34</v>
      </c>
      <c r="D150" s="443"/>
      <c r="E150" s="12">
        <f>ECSF!I31</f>
        <v>0</v>
      </c>
    </row>
    <row r="151" spans="2:5">
      <c r="B151" s="447"/>
      <c r="C151" s="443" t="s">
        <v>36</v>
      </c>
      <c r="D151" s="443"/>
      <c r="E151" s="12">
        <f>ECSF!I32</f>
        <v>0</v>
      </c>
    </row>
    <row r="152" spans="2:5">
      <c r="B152" s="447"/>
      <c r="C152" s="443" t="s">
        <v>38</v>
      </c>
      <c r="D152" s="443"/>
      <c r="E152" s="12">
        <f>ECSF!I33</f>
        <v>0</v>
      </c>
    </row>
    <row r="153" spans="2:5">
      <c r="B153" s="447"/>
      <c r="C153" s="443" t="s">
        <v>40</v>
      </c>
      <c r="D153" s="443"/>
      <c r="E153" s="12">
        <f>ECSF!I34</f>
        <v>0</v>
      </c>
    </row>
    <row r="154" spans="2:5">
      <c r="B154" s="447"/>
      <c r="C154" s="446" t="s">
        <v>47</v>
      </c>
      <c r="D154" s="446"/>
      <c r="E154" s="11">
        <f>ECSF!I36</f>
        <v>21412107</v>
      </c>
    </row>
    <row r="155" spans="2:5">
      <c r="B155" s="447"/>
      <c r="C155" s="446" t="s">
        <v>49</v>
      </c>
      <c r="D155" s="446"/>
      <c r="E155" s="11">
        <f>ECSF!I38</f>
        <v>20657145</v>
      </c>
    </row>
    <row r="156" spans="2:5">
      <c r="B156" s="447"/>
      <c r="C156" s="443" t="s">
        <v>50</v>
      </c>
      <c r="D156" s="443"/>
      <c r="E156" s="12">
        <f>ECSF!I40</f>
        <v>20657145</v>
      </c>
    </row>
    <row r="157" spans="2:5">
      <c r="B157" s="447"/>
      <c r="C157" s="443" t="s">
        <v>51</v>
      </c>
      <c r="D157" s="443"/>
      <c r="E157" s="12">
        <f>ECSF!I41</f>
        <v>0</v>
      </c>
    </row>
    <row r="158" spans="2:5">
      <c r="B158" s="447"/>
      <c r="C158" s="443" t="s">
        <v>52</v>
      </c>
      <c r="D158" s="443"/>
      <c r="E158" s="12">
        <f>ECSF!I42</f>
        <v>0</v>
      </c>
    </row>
    <row r="159" spans="2:5">
      <c r="B159" s="447"/>
      <c r="C159" s="446" t="s">
        <v>53</v>
      </c>
      <c r="D159" s="446"/>
      <c r="E159" s="11">
        <f>ECSF!I44</f>
        <v>754962</v>
      </c>
    </row>
    <row r="160" spans="2:5">
      <c r="B160" s="447"/>
      <c r="C160" s="443" t="s">
        <v>54</v>
      </c>
      <c r="D160" s="443"/>
      <c r="E160" s="12">
        <f>ECSF!I46</f>
        <v>735171</v>
      </c>
    </row>
    <row r="161" spans="2:5">
      <c r="B161" s="447"/>
      <c r="C161" s="443" t="s">
        <v>55</v>
      </c>
      <c r="D161" s="443"/>
      <c r="E161" s="12">
        <f>ECSF!I47</f>
        <v>0</v>
      </c>
    </row>
    <row r="162" spans="2:5">
      <c r="B162" s="447"/>
      <c r="C162" s="443" t="s">
        <v>56</v>
      </c>
      <c r="D162" s="443"/>
      <c r="E162" s="12">
        <f>ECSF!I48</f>
        <v>0</v>
      </c>
    </row>
    <row r="163" spans="2:5">
      <c r="B163" s="447"/>
      <c r="C163" s="443" t="s">
        <v>57</v>
      </c>
      <c r="D163" s="443"/>
      <c r="E163" s="12">
        <f>ECSF!I49</f>
        <v>19791</v>
      </c>
    </row>
    <row r="164" spans="2:5">
      <c r="B164" s="447"/>
      <c r="C164" s="443" t="s">
        <v>58</v>
      </c>
      <c r="D164" s="443"/>
      <c r="E164" s="12">
        <f>ECSF!I50</f>
        <v>0</v>
      </c>
    </row>
    <row r="165" spans="2:5">
      <c r="B165" s="447"/>
      <c r="C165" s="446" t="s">
        <v>59</v>
      </c>
      <c r="D165" s="446"/>
      <c r="E165" s="11">
        <f>ECSF!I52</f>
        <v>0</v>
      </c>
    </row>
    <row r="166" spans="2:5">
      <c r="B166" s="447"/>
      <c r="C166" s="443" t="s">
        <v>60</v>
      </c>
      <c r="D166" s="443"/>
      <c r="E166" s="12">
        <f>ECSF!I54</f>
        <v>0</v>
      </c>
    </row>
    <row r="167" spans="2:5" ht="15" customHeight="1" thickBot="1">
      <c r="B167" s="448"/>
      <c r="C167" s="443" t="s">
        <v>61</v>
      </c>
      <c r="D167" s="443"/>
      <c r="E167" s="12">
        <f>ECSF!I55</f>
        <v>0</v>
      </c>
    </row>
    <row r="168" spans="2:5">
      <c r="B168" s="447" t="s">
        <v>68</v>
      </c>
      <c r="C168" s="446" t="s">
        <v>6</v>
      </c>
      <c r="D168" s="446"/>
      <c r="E168" s="11">
        <f>ECSF!E14</f>
        <v>21707383</v>
      </c>
    </row>
    <row r="169" spans="2:5" ht="15" customHeight="1">
      <c r="B169" s="447"/>
      <c r="C169" s="446" t="s">
        <v>8</v>
      </c>
      <c r="D169" s="446"/>
      <c r="E169" s="11">
        <f>ECSF!E16</f>
        <v>681312</v>
      </c>
    </row>
    <row r="170" spans="2:5" ht="15" customHeight="1">
      <c r="B170" s="447"/>
      <c r="C170" s="443" t="s">
        <v>10</v>
      </c>
      <c r="D170" s="443"/>
      <c r="E170" s="12">
        <f>ECSF!E18</f>
        <v>629578</v>
      </c>
    </row>
    <row r="171" spans="2:5" ht="15" customHeight="1">
      <c r="B171" s="447"/>
      <c r="C171" s="443" t="s">
        <v>12</v>
      </c>
      <c r="D171" s="443"/>
      <c r="E171" s="12">
        <f>ECSF!E19</f>
        <v>51734</v>
      </c>
    </row>
    <row r="172" spans="2:5">
      <c r="B172" s="447"/>
      <c r="C172" s="443" t="s">
        <v>14</v>
      </c>
      <c r="D172" s="443"/>
      <c r="E172" s="12">
        <f>ECSF!E20</f>
        <v>0</v>
      </c>
    </row>
    <row r="173" spans="2:5">
      <c r="B173" s="447"/>
      <c r="C173" s="443" t="s">
        <v>16</v>
      </c>
      <c r="D173" s="443"/>
      <c r="E173" s="12">
        <f>ECSF!E21</f>
        <v>0</v>
      </c>
    </row>
    <row r="174" spans="2:5" ht="15" customHeight="1">
      <c r="B174" s="447"/>
      <c r="C174" s="443" t="s">
        <v>18</v>
      </c>
      <c r="D174" s="443"/>
      <c r="E174" s="12">
        <f>ECSF!E22</f>
        <v>0</v>
      </c>
    </row>
    <row r="175" spans="2:5" ht="15" customHeight="1">
      <c r="B175" s="447"/>
      <c r="C175" s="443" t="s">
        <v>20</v>
      </c>
      <c r="D175" s="443"/>
      <c r="E175" s="12">
        <f>ECSF!E23</f>
        <v>0</v>
      </c>
    </row>
    <row r="176" spans="2:5">
      <c r="B176" s="447"/>
      <c r="C176" s="443" t="s">
        <v>22</v>
      </c>
      <c r="D176" s="443"/>
      <c r="E176" s="12">
        <f>ECSF!E24</f>
        <v>0</v>
      </c>
    </row>
    <row r="177" spans="2:5" ht="15" customHeight="1">
      <c r="B177" s="447"/>
      <c r="C177" s="446" t="s">
        <v>27</v>
      </c>
      <c r="D177" s="446"/>
      <c r="E177" s="11">
        <f>ECSF!E26</f>
        <v>21026071</v>
      </c>
    </row>
    <row r="178" spans="2:5">
      <c r="B178" s="447"/>
      <c r="C178" s="443" t="s">
        <v>29</v>
      </c>
      <c r="D178" s="443"/>
      <c r="E178" s="12">
        <f>ECSF!E28</f>
        <v>0</v>
      </c>
    </row>
    <row r="179" spans="2:5" ht="15" customHeight="1">
      <c r="B179" s="447"/>
      <c r="C179" s="443" t="s">
        <v>31</v>
      </c>
      <c r="D179" s="443"/>
      <c r="E179" s="12">
        <f>ECSF!E29</f>
        <v>0</v>
      </c>
    </row>
    <row r="180" spans="2:5" ht="15" customHeight="1">
      <c r="B180" s="447"/>
      <c r="C180" s="443" t="s">
        <v>33</v>
      </c>
      <c r="D180" s="443"/>
      <c r="E180" s="12">
        <f>ECSF!E30</f>
        <v>20967932</v>
      </c>
    </row>
    <row r="181" spans="2:5" ht="15" customHeight="1">
      <c r="B181" s="447"/>
      <c r="C181" s="443" t="s">
        <v>35</v>
      </c>
      <c r="D181" s="443"/>
      <c r="E181" s="12">
        <f>ECSF!E31</f>
        <v>0</v>
      </c>
    </row>
    <row r="182" spans="2:5" ht="15" customHeight="1">
      <c r="B182" s="447"/>
      <c r="C182" s="443" t="s">
        <v>37</v>
      </c>
      <c r="D182" s="443"/>
      <c r="E182" s="12">
        <f>ECSF!E32</f>
        <v>0</v>
      </c>
    </row>
    <row r="183" spans="2:5" ht="15" customHeight="1">
      <c r="B183" s="447"/>
      <c r="C183" s="443" t="s">
        <v>39</v>
      </c>
      <c r="D183" s="443"/>
      <c r="E183" s="12">
        <f>ECSF!E33</f>
        <v>58139</v>
      </c>
    </row>
    <row r="184" spans="2:5" ht="15" customHeight="1">
      <c r="B184" s="447"/>
      <c r="C184" s="443" t="s">
        <v>41</v>
      </c>
      <c r="D184" s="443"/>
      <c r="E184" s="12">
        <f>ECSF!E34</f>
        <v>0</v>
      </c>
    </row>
    <row r="185" spans="2:5" ht="15" customHeight="1">
      <c r="B185" s="447"/>
      <c r="C185" s="443" t="s">
        <v>42</v>
      </c>
      <c r="D185" s="443"/>
      <c r="E185" s="12">
        <f>ECSF!E35</f>
        <v>0</v>
      </c>
    </row>
    <row r="186" spans="2:5" ht="15" customHeight="1">
      <c r="B186" s="447"/>
      <c r="C186" s="443" t="s">
        <v>44</v>
      </c>
      <c r="D186" s="443"/>
      <c r="E186" s="12">
        <f>ECSF!E36</f>
        <v>0</v>
      </c>
    </row>
    <row r="187" spans="2:5" ht="15" customHeight="1">
      <c r="B187" s="447"/>
      <c r="C187" s="446" t="s">
        <v>7</v>
      </c>
      <c r="D187" s="446"/>
      <c r="E187" s="11">
        <f>ECSF!J14</f>
        <v>53544</v>
      </c>
    </row>
    <row r="188" spans="2:5">
      <c r="B188" s="447"/>
      <c r="C188" s="446" t="s">
        <v>9</v>
      </c>
      <c r="D188" s="446"/>
      <c r="E188" s="11">
        <f>ECSF!J16</f>
        <v>53544</v>
      </c>
    </row>
    <row r="189" spans="2:5">
      <c r="B189" s="447"/>
      <c r="C189" s="443" t="s">
        <v>11</v>
      </c>
      <c r="D189" s="443"/>
      <c r="E189" s="12">
        <f>ECSF!J18</f>
        <v>53544</v>
      </c>
    </row>
    <row r="190" spans="2:5">
      <c r="B190" s="447"/>
      <c r="C190" s="443" t="s">
        <v>13</v>
      </c>
      <c r="D190" s="443"/>
      <c r="E190" s="12">
        <f>ECSF!J19</f>
        <v>0</v>
      </c>
    </row>
    <row r="191" spans="2:5" ht="15" customHeight="1">
      <c r="B191" s="447"/>
      <c r="C191" s="443" t="s">
        <v>15</v>
      </c>
      <c r="D191" s="443"/>
      <c r="E191" s="12">
        <f>ECSF!J20</f>
        <v>0</v>
      </c>
    </row>
    <row r="192" spans="2:5">
      <c r="B192" s="447"/>
      <c r="C192" s="443" t="s">
        <v>17</v>
      </c>
      <c r="D192" s="443"/>
      <c r="E192" s="12">
        <f>ECSF!J21</f>
        <v>0</v>
      </c>
    </row>
    <row r="193" spans="2:5" ht="15" customHeight="1">
      <c r="B193" s="447"/>
      <c r="C193" s="443" t="s">
        <v>19</v>
      </c>
      <c r="D193" s="443"/>
      <c r="E193" s="12">
        <f>ECSF!J22</f>
        <v>0</v>
      </c>
    </row>
    <row r="194" spans="2:5" ht="15" customHeight="1">
      <c r="B194" s="447"/>
      <c r="C194" s="443" t="s">
        <v>21</v>
      </c>
      <c r="D194" s="443"/>
      <c r="E194" s="12">
        <f>ECSF!J23</f>
        <v>0</v>
      </c>
    </row>
    <row r="195" spans="2:5" ht="15" customHeight="1">
      <c r="B195" s="447"/>
      <c r="C195" s="443" t="s">
        <v>23</v>
      </c>
      <c r="D195" s="443"/>
      <c r="E195" s="12">
        <f>ECSF!J24</f>
        <v>0</v>
      </c>
    </row>
    <row r="196" spans="2:5" ht="15" customHeight="1">
      <c r="B196" s="447"/>
      <c r="C196" s="443" t="s">
        <v>24</v>
      </c>
      <c r="D196" s="443"/>
      <c r="E196" s="12">
        <f>ECSF!J25</f>
        <v>0</v>
      </c>
    </row>
    <row r="197" spans="2:5" ht="15" customHeight="1">
      <c r="B197" s="447"/>
      <c r="C197" s="449" t="s">
        <v>28</v>
      </c>
      <c r="D197" s="449"/>
      <c r="E197" s="11">
        <f>ECSF!J27</f>
        <v>0</v>
      </c>
    </row>
    <row r="198" spans="2:5" ht="15" customHeight="1">
      <c r="B198" s="447"/>
      <c r="C198" s="443" t="s">
        <v>30</v>
      </c>
      <c r="D198" s="443"/>
      <c r="E198" s="12">
        <f>ECSF!J29</f>
        <v>0</v>
      </c>
    </row>
    <row r="199" spans="2:5" ht="15" customHeight="1">
      <c r="B199" s="447"/>
      <c r="C199" s="443" t="s">
        <v>32</v>
      </c>
      <c r="D199" s="443"/>
      <c r="E199" s="12">
        <f>ECSF!J30</f>
        <v>0</v>
      </c>
    </row>
    <row r="200" spans="2:5" ht="15" customHeight="1">
      <c r="B200" s="447"/>
      <c r="C200" s="443" t="s">
        <v>34</v>
      </c>
      <c r="D200" s="443"/>
      <c r="E200" s="12">
        <f>ECSF!J31</f>
        <v>0</v>
      </c>
    </row>
    <row r="201" spans="2:5">
      <c r="B201" s="447"/>
      <c r="C201" s="443" t="s">
        <v>36</v>
      </c>
      <c r="D201" s="443"/>
      <c r="E201" s="12">
        <f>ECSF!J32</f>
        <v>0</v>
      </c>
    </row>
    <row r="202" spans="2:5" ht="15" customHeight="1">
      <c r="B202" s="447"/>
      <c r="C202" s="443" t="s">
        <v>38</v>
      </c>
      <c r="D202" s="443"/>
      <c r="E202" s="12">
        <f>ECSF!J33</f>
        <v>0</v>
      </c>
    </row>
    <row r="203" spans="2:5">
      <c r="B203" s="447"/>
      <c r="C203" s="443" t="s">
        <v>40</v>
      </c>
      <c r="D203" s="443"/>
      <c r="E203" s="12">
        <f>ECSF!J34</f>
        <v>0</v>
      </c>
    </row>
    <row r="204" spans="2:5" ht="15" customHeight="1">
      <c r="B204" s="447"/>
      <c r="C204" s="446" t="s">
        <v>47</v>
      </c>
      <c r="D204" s="446"/>
      <c r="E204" s="11">
        <f>ECSF!J36</f>
        <v>0</v>
      </c>
    </row>
    <row r="205" spans="2:5" ht="15" customHeight="1">
      <c r="B205" s="447"/>
      <c r="C205" s="446" t="s">
        <v>49</v>
      </c>
      <c r="D205" s="446"/>
      <c r="E205" s="11">
        <f>ECSF!J38</f>
        <v>0</v>
      </c>
    </row>
    <row r="206" spans="2:5" ht="15" customHeight="1">
      <c r="B206" s="447"/>
      <c r="C206" s="443" t="s">
        <v>50</v>
      </c>
      <c r="D206" s="443"/>
      <c r="E206" s="12">
        <f>ECSF!J40</f>
        <v>0</v>
      </c>
    </row>
    <row r="207" spans="2:5" ht="15" customHeight="1">
      <c r="B207" s="447"/>
      <c r="C207" s="443" t="s">
        <v>51</v>
      </c>
      <c r="D207" s="443"/>
      <c r="E207" s="12">
        <f>ECSF!J41</f>
        <v>0</v>
      </c>
    </row>
    <row r="208" spans="2:5" ht="15" customHeight="1">
      <c r="B208" s="447"/>
      <c r="C208" s="443" t="s">
        <v>52</v>
      </c>
      <c r="D208" s="443"/>
      <c r="E208" s="12">
        <f>ECSF!J42</f>
        <v>0</v>
      </c>
    </row>
    <row r="209" spans="2:5" ht="15" customHeight="1">
      <c r="B209" s="447"/>
      <c r="C209" s="446" t="s">
        <v>53</v>
      </c>
      <c r="D209" s="446"/>
      <c r="E209" s="11">
        <f>ECSF!J44</f>
        <v>0</v>
      </c>
    </row>
    <row r="210" spans="2:5">
      <c r="B210" s="447"/>
      <c r="C210" s="443" t="s">
        <v>54</v>
      </c>
      <c r="D210" s="443"/>
      <c r="E210" s="12">
        <f>ECSF!J46</f>
        <v>0</v>
      </c>
    </row>
    <row r="211" spans="2:5" ht="15" customHeight="1">
      <c r="B211" s="447"/>
      <c r="C211" s="443" t="s">
        <v>55</v>
      </c>
      <c r="D211" s="443"/>
      <c r="E211" s="12">
        <f>ECSF!J47</f>
        <v>0</v>
      </c>
    </row>
    <row r="212" spans="2:5">
      <c r="B212" s="447"/>
      <c r="C212" s="443" t="s">
        <v>56</v>
      </c>
      <c r="D212" s="443"/>
      <c r="E212" s="12">
        <f>ECSF!J48</f>
        <v>0</v>
      </c>
    </row>
    <row r="213" spans="2:5" ht="15" customHeight="1">
      <c r="B213" s="447"/>
      <c r="C213" s="443" t="s">
        <v>57</v>
      </c>
      <c r="D213" s="443"/>
      <c r="E213" s="12">
        <f>ECSF!J49</f>
        <v>0</v>
      </c>
    </row>
    <row r="214" spans="2:5">
      <c r="B214" s="447"/>
      <c r="C214" s="443" t="s">
        <v>58</v>
      </c>
      <c r="D214" s="443"/>
      <c r="E214" s="12">
        <f>ECSF!J50</f>
        <v>0</v>
      </c>
    </row>
    <row r="215" spans="2:5">
      <c r="B215" s="447"/>
      <c r="C215" s="446" t="s">
        <v>59</v>
      </c>
      <c r="D215" s="446"/>
      <c r="E215" s="11">
        <f>ECSF!J52</f>
        <v>0</v>
      </c>
    </row>
    <row r="216" spans="2:5">
      <c r="B216" s="447"/>
      <c r="C216" s="443" t="s">
        <v>60</v>
      </c>
      <c r="D216" s="443"/>
      <c r="E216" s="12">
        <f>ECSF!J54</f>
        <v>0</v>
      </c>
    </row>
    <row r="217" spans="2:5" ht="15.75" thickBot="1">
      <c r="B217" s="448"/>
      <c r="C217" s="443" t="s">
        <v>61</v>
      </c>
      <c r="D217" s="443"/>
      <c r="E217" s="12">
        <f>ECSF!J55</f>
        <v>0</v>
      </c>
    </row>
    <row r="218" spans="2:5">
      <c r="C218" s="451" t="s">
        <v>75</v>
      </c>
      <c r="D218" s="5" t="s">
        <v>64</v>
      </c>
      <c r="E218" s="15" t="str">
        <f>ECSF!C62</f>
        <v>LIC. JULIO CESAR SOLIS SERRANO</v>
      </c>
    </row>
    <row r="219" spans="2:5">
      <c r="C219" s="452"/>
      <c r="D219" s="5" t="s">
        <v>65</v>
      </c>
      <c r="E219" s="15" t="str">
        <f>ECSF!C63</f>
        <v>DIRECTOR GENERAL</v>
      </c>
    </row>
    <row r="220" spans="2:5">
      <c r="C220" s="452" t="s">
        <v>74</v>
      </c>
      <c r="D220" s="5" t="s">
        <v>64</v>
      </c>
      <c r="E220" s="15" t="str">
        <f>ECSF!G62</f>
        <v>C.P. TERESITA DEL NIÑO JESUS IRAGORRI MACIAS</v>
      </c>
    </row>
    <row r="221" spans="2:5">
      <c r="C221" s="452"/>
      <c r="D221" s="5" t="s">
        <v>65</v>
      </c>
      <c r="E221" s="15" t="str">
        <f>ECSF!G63</f>
        <v>SUBDIR. ADMNISTRATIVA Y RECURSOS FINANCIEROS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E29" zoomScale="110" zoomScaleNormal="110" workbookViewId="0">
      <selection activeCell="J41" sqref="J41"/>
    </sheetView>
  </sheetViews>
  <sheetFormatPr baseColWidth="10" defaultRowHeight="12"/>
  <cols>
    <col min="1" max="1" width="2.28515625" style="20" customWidth="1"/>
    <col min="2" max="2" width="11.7109375" style="20" customWidth="1"/>
    <col min="3" max="3" width="54.42578125" style="20" customWidth="1"/>
    <col min="4" max="4" width="19.140625" style="181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53"/>
      <c r="D1" s="453"/>
      <c r="E1" s="453"/>
      <c r="F1" s="454"/>
      <c r="G1" s="454"/>
      <c r="H1" s="454"/>
      <c r="I1" s="159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31" t="s">
        <v>194</v>
      </c>
      <c r="D3" s="431"/>
      <c r="E3" s="431"/>
      <c r="F3" s="431"/>
      <c r="G3" s="431"/>
      <c r="H3" s="91"/>
      <c r="I3" s="91"/>
      <c r="J3" s="20"/>
      <c r="K3" s="20"/>
    </row>
    <row r="4" spans="1:13" s="19" customFormat="1" ht="14.1" customHeight="1">
      <c r="B4" s="91"/>
      <c r="C4" s="431" t="s">
        <v>147</v>
      </c>
      <c r="D4" s="431"/>
      <c r="E4" s="431"/>
      <c r="F4" s="431"/>
      <c r="G4" s="431"/>
      <c r="H4" s="91"/>
      <c r="I4" s="91"/>
      <c r="J4" s="20"/>
      <c r="K4" s="20"/>
    </row>
    <row r="5" spans="1:13" s="19" customFormat="1" ht="14.1" customHeight="1">
      <c r="B5" s="91"/>
      <c r="C5" s="431" t="s">
        <v>216</v>
      </c>
      <c r="D5" s="431"/>
      <c r="E5" s="431"/>
      <c r="F5" s="431"/>
      <c r="G5" s="431"/>
      <c r="H5" s="91"/>
      <c r="I5" s="91"/>
      <c r="J5" s="20"/>
      <c r="K5" s="20"/>
    </row>
    <row r="6" spans="1:13" s="19" customFormat="1" ht="14.1" customHeight="1">
      <c r="B6" s="91"/>
      <c r="C6" s="431" t="s">
        <v>1</v>
      </c>
      <c r="D6" s="431"/>
      <c r="E6" s="431"/>
      <c r="F6" s="431"/>
      <c r="G6" s="431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19" t="s">
        <v>410</v>
      </c>
      <c r="D7" s="419"/>
      <c r="E7" s="419"/>
      <c r="F7" s="419"/>
      <c r="G7" s="419"/>
      <c r="H7" s="419"/>
      <c r="I7" s="419"/>
      <c r="J7" s="419"/>
      <c r="K7" s="160"/>
      <c r="L7" s="160"/>
      <c r="M7" s="160"/>
    </row>
    <row r="8" spans="1:13" s="19" customFormat="1" ht="6.75" customHeight="1">
      <c r="A8" s="432"/>
      <c r="B8" s="432"/>
      <c r="C8" s="432"/>
      <c r="D8" s="432"/>
      <c r="E8" s="432"/>
      <c r="F8" s="432"/>
      <c r="G8" s="432"/>
      <c r="H8" s="432"/>
      <c r="I8" s="432"/>
    </row>
    <row r="9" spans="1:13" s="19" customFormat="1" ht="3" customHeight="1">
      <c r="A9" s="432"/>
      <c r="B9" s="432"/>
      <c r="C9" s="432"/>
      <c r="D9" s="432"/>
      <c r="E9" s="432"/>
      <c r="F9" s="432"/>
      <c r="G9" s="432"/>
      <c r="H9" s="432"/>
      <c r="I9" s="432"/>
    </row>
    <row r="10" spans="1:13" s="165" customFormat="1" ht="25.5">
      <c r="A10" s="161"/>
      <c r="B10" s="456" t="s">
        <v>76</v>
      </c>
      <c r="C10" s="456"/>
      <c r="D10" s="162" t="s">
        <v>148</v>
      </c>
      <c r="E10" s="162" t="s">
        <v>149</v>
      </c>
      <c r="F10" s="163" t="s">
        <v>150</v>
      </c>
      <c r="G10" s="163" t="s">
        <v>151</v>
      </c>
      <c r="H10" s="163" t="s">
        <v>152</v>
      </c>
      <c r="I10" s="164"/>
    </row>
    <row r="11" spans="1:13" s="165" customFormat="1" ht="12.75">
      <c r="A11" s="166"/>
      <c r="B11" s="457"/>
      <c r="C11" s="457"/>
      <c r="D11" s="167">
        <v>1</v>
      </c>
      <c r="E11" s="167">
        <v>2</v>
      </c>
      <c r="F11" s="168">
        <v>3</v>
      </c>
      <c r="G11" s="168" t="s">
        <v>153</v>
      </c>
      <c r="H11" s="168" t="s">
        <v>154</v>
      </c>
      <c r="I11" s="169"/>
    </row>
    <row r="12" spans="1:13" s="19" customFormat="1" ht="3" customHeight="1">
      <c r="A12" s="458"/>
      <c r="B12" s="432"/>
      <c r="C12" s="432"/>
      <c r="D12" s="432"/>
      <c r="E12" s="432"/>
      <c r="F12" s="432"/>
      <c r="G12" s="432"/>
      <c r="H12" s="432"/>
      <c r="I12" s="459"/>
    </row>
    <row r="13" spans="1:13" s="19" customFormat="1" ht="3" customHeight="1">
      <c r="A13" s="460"/>
      <c r="B13" s="461"/>
      <c r="C13" s="461"/>
      <c r="D13" s="461"/>
      <c r="E13" s="461"/>
      <c r="F13" s="461"/>
      <c r="G13" s="461"/>
      <c r="H13" s="461"/>
      <c r="I13" s="462"/>
      <c r="J13" s="20"/>
      <c r="K13" s="20"/>
    </row>
    <row r="14" spans="1:13" s="19" customFormat="1" ht="12.75">
      <c r="A14" s="78"/>
      <c r="B14" s="463" t="s">
        <v>6</v>
      </c>
      <c r="C14" s="463"/>
      <c r="D14" s="170">
        <f>+D16+D26</f>
        <v>430771144</v>
      </c>
      <c r="E14" s="170">
        <f>+E16+E26</f>
        <v>36595474.93</v>
      </c>
      <c r="F14" s="170">
        <f>+F16+F26</f>
        <v>15236912.330000002</v>
      </c>
      <c r="G14" s="170">
        <f t="shared" ref="G14:H14" si="0">+G16+G26</f>
        <v>452129706.60000002</v>
      </c>
      <c r="H14" s="170">
        <f t="shared" si="0"/>
        <v>21358562.599999998</v>
      </c>
      <c r="I14" s="171"/>
      <c r="J14" s="20"/>
      <c r="K14" s="20"/>
    </row>
    <row r="15" spans="1:13" s="19" customFormat="1" ht="5.0999999999999996" customHeight="1">
      <c r="A15" s="78"/>
      <c r="B15" s="172"/>
      <c r="C15" s="172"/>
      <c r="D15" s="170"/>
      <c r="E15" s="170"/>
      <c r="F15" s="170"/>
      <c r="G15" s="170"/>
      <c r="H15" s="170"/>
      <c r="I15" s="171"/>
      <c r="J15" s="20"/>
      <c r="K15" s="20"/>
    </row>
    <row r="16" spans="1:13" s="19" customFormat="1" ht="21">
      <c r="A16" s="173"/>
      <c r="B16" s="422" t="s">
        <v>8</v>
      </c>
      <c r="C16" s="422"/>
      <c r="D16" s="174">
        <f>SUM(D18:D24)</f>
        <v>1886406</v>
      </c>
      <c r="E16" s="174">
        <f>SUM(E18:E24)</f>
        <v>15457043.280000001</v>
      </c>
      <c r="F16" s="174">
        <f>SUM(F18:F24)</f>
        <v>14775731.870000001</v>
      </c>
      <c r="G16" s="174">
        <f>D16+E16-F16</f>
        <v>2567717.41</v>
      </c>
      <c r="H16" s="174">
        <f>G16-D16</f>
        <v>681311.41000000015</v>
      </c>
      <c r="I16" s="175"/>
      <c r="J16" s="20"/>
      <c r="K16" s="259"/>
    </row>
    <row r="17" spans="1:14" s="19" customFormat="1" ht="5.0999999999999996" customHeight="1">
      <c r="A17" s="35"/>
      <c r="B17" s="38"/>
      <c r="C17" s="38"/>
      <c r="D17" s="176"/>
      <c r="E17" s="176"/>
      <c r="F17" s="176"/>
      <c r="G17" s="176"/>
      <c r="H17" s="176"/>
      <c r="I17" s="122"/>
      <c r="J17" s="20"/>
      <c r="K17" s="259"/>
    </row>
    <row r="18" spans="1:14" s="19" customFormat="1" ht="19.5" customHeight="1">
      <c r="A18" s="35"/>
      <c r="B18" s="455" t="s">
        <v>10</v>
      </c>
      <c r="C18" s="455"/>
      <c r="D18" s="123">
        <f>+ESF!E18</f>
        <v>1374003</v>
      </c>
      <c r="E18" s="123">
        <v>7704339.0700000003</v>
      </c>
      <c r="F18" s="123">
        <v>7074761.1699999999</v>
      </c>
      <c r="G18" s="77">
        <f>D18+E18-F18</f>
        <v>2003580.9000000004</v>
      </c>
      <c r="H18" s="77">
        <f>G18-D18</f>
        <v>629577.90000000037</v>
      </c>
      <c r="I18" s="122"/>
      <c r="J18" s="20"/>
      <c r="K18" s="259"/>
    </row>
    <row r="19" spans="1:14" s="19" customFormat="1" ht="19.5" customHeight="1">
      <c r="A19" s="35"/>
      <c r="B19" s="455" t="s">
        <v>12</v>
      </c>
      <c r="C19" s="455"/>
      <c r="D19" s="123">
        <f>+ESF!E19</f>
        <v>512403</v>
      </c>
      <c r="E19" s="123">
        <v>7752704.21</v>
      </c>
      <c r="F19" s="123">
        <v>7700970.7000000002</v>
      </c>
      <c r="G19" s="77">
        <f>D19+E19-F19</f>
        <v>564136.50999999978</v>
      </c>
      <c r="H19" s="77">
        <f>G19-D19</f>
        <v>51733.509999999776</v>
      </c>
      <c r="I19" s="122"/>
      <c r="J19" s="20"/>
      <c r="K19" s="259"/>
      <c r="L19" s="384"/>
      <c r="M19" s="384"/>
    </row>
    <row r="20" spans="1:14" s="19" customFormat="1" ht="19.5" customHeight="1">
      <c r="A20" s="35"/>
      <c r="B20" s="455" t="s">
        <v>14</v>
      </c>
      <c r="C20" s="455"/>
      <c r="D20" s="123">
        <f>+ESF!E20</f>
        <v>0</v>
      </c>
      <c r="E20" s="123">
        <v>0</v>
      </c>
      <c r="F20" s="123">
        <v>0</v>
      </c>
      <c r="G20" s="77">
        <f t="shared" ref="G20:G24" si="1">D20+E20-F20</f>
        <v>0</v>
      </c>
      <c r="H20" s="77">
        <f t="shared" ref="H20:H24" si="2">G20-D20</f>
        <v>0</v>
      </c>
      <c r="I20" s="122"/>
      <c r="J20" s="20"/>
      <c r="K20" s="259"/>
    </row>
    <row r="21" spans="1:14" s="19" customFormat="1" ht="19.5" customHeight="1">
      <c r="A21" s="35"/>
      <c r="B21" s="455" t="s">
        <v>16</v>
      </c>
      <c r="C21" s="455"/>
      <c r="D21" s="123">
        <f>+ESF!E21</f>
        <v>0</v>
      </c>
      <c r="E21" s="123">
        <v>0</v>
      </c>
      <c r="F21" s="123">
        <v>0</v>
      </c>
      <c r="G21" s="77">
        <f t="shared" si="1"/>
        <v>0</v>
      </c>
      <c r="H21" s="77">
        <f t="shared" si="2"/>
        <v>0</v>
      </c>
      <c r="I21" s="122"/>
      <c r="J21" s="20"/>
      <c r="K21" s="259"/>
      <c r="N21" s="19" t="s">
        <v>135</v>
      </c>
    </row>
    <row r="22" spans="1:14" s="19" customFormat="1" ht="19.5" customHeight="1">
      <c r="A22" s="35"/>
      <c r="B22" s="455" t="s">
        <v>18</v>
      </c>
      <c r="C22" s="455"/>
      <c r="D22" s="123">
        <f>+ESF!E22</f>
        <v>0</v>
      </c>
      <c r="E22" s="123">
        <v>0</v>
      </c>
      <c r="F22" s="123">
        <v>0</v>
      </c>
      <c r="G22" s="77">
        <f t="shared" si="1"/>
        <v>0</v>
      </c>
      <c r="H22" s="77">
        <f t="shared" si="2"/>
        <v>0</v>
      </c>
      <c r="I22" s="122"/>
      <c r="J22" s="20"/>
      <c r="K22" s="259"/>
    </row>
    <row r="23" spans="1:14" s="19" customFormat="1" ht="19.5" customHeight="1">
      <c r="A23" s="35"/>
      <c r="B23" s="455" t="s">
        <v>20</v>
      </c>
      <c r="C23" s="455"/>
      <c r="D23" s="123">
        <f>+ESF!E23</f>
        <v>0</v>
      </c>
      <c r="E23" s="123">
        <v>0</v>
      </c>
      <c r="F23" s="123">
        <v>0</v>
      </c>
      <c r="G23" s="77">
        <f t="shared" si="1"/>
        <v>0</v>
      </c>
      <c r="H23" s="77">
        <f t="shared" si="2"/>
        <v>0</v>
      </c>
      <c r="I23" s="122"/>
      <c r="J23" s="20"/>
      <c r="K23" s="259"/>
      <c r="L23" s="19" t="s">
        <v>135</v>
      </c>
    </row>
    <row r="24" spans="1:14" ht="19.5" customHeight="1">
      <c r="A24" s="35"/>
      <c r="B24" s="455" t="s">
        <v>22</v>
      </c>
      <c r="C24" s="455"/>
      <c r="D24" s="123">
        <f>+ESF!E24</f>
        <v>0</v>
      </c>
      <c r="E24" s="123">
        <v>0</v>
      </c>
      <c r="F24" s="123">
        <v>0</v>
      </c>
      <c r="G24" s="77">
        <f t="shared" si="1"/>
        <v>0</v>
      </c>
      <c r="H24" s="77">
        <f t="shared" si="2"/>
        <v>0</v>
      </c>
      <c r="I24" s="122"/>
      <c r="K24" s="259"/>
    </row>
    <row r="25" spans="1:14" ht="21">
      <c r="A25" s="35"/>
      <c r="B25" s="177"/>
      <c r="C25" s="177"/>
      <c r="D25" s="178"/>
      <c r="E25" s="178"/>
      <c r="F25" s="178"/>
      <c r="G25" s="178"/>
      <c r="H25" s="178"/>
      <c r="I25" s="122"/>
      <c r="K25" s="259"/>
    </row>
    <row r="26" spans="1:14" ht="21">
      <c r="A26" s="173"/>
      <c r="B26" s="422" t="s">
        <v>27</v>
      </c>
      <c r="C26" s="422"/>
      <c r="D26" s="174">
        <f>SUM(D28:D36)</f>
        <v>428884738</v>
      </c>
      <c r="E26" s="174">
        <f>SUM(E28:E36)</f>
        <v>21138431.649999999</v>
      </c>
      <c r="F26" s="174">
        <f>SUM(F28:F36)</f>
        <v>461180.46</v>
      </c>
      <c r="G26" s="174">
        <f>D26+E26-F26</f>
        <v>449561989.19</v>
      </c>
      <c r="H26" s="174">
        <f>G26-D26</f>
        <v>20677251.189999998</v>
      </c>
      <c r="I26" s="175"/>
      <c r="K26" s="259"/>
    </row>
    <row r="27" spans="1:14" ht="5.0999999999999996" customHeight="1">
      <c r="A27" s="35"/>
      <c r="B27" s="38"/>
      <c r="C27" s="177"/>
      <c r="D27" s="176"/>
      <c r="E27" s="176"/>
      <c r="F27" s="176"/>
      <c r="G27" s="176"/>
      <c r="H27" s="176"/>
      <c r="I27" s="122"/>
      <c r="K27" s="259"/>
    </row>
    <row r="28" spans="1:14" ht="19.5" customHeight="1">
      <c r="A28" s="35"/>
      <c r="B28" s="455" t="s">
        <v>29</v>
      </c>
      <c r="C28" s="455"/>
      <c r="D28" s="123">
        <f>+ESF!E31</f>
        <v>0</v>
      </c>
      <c r="E28" s="123">
        <v>0</v>
      </c>
      <c r="F28" s="123">
        <v>0</v>
      </c>
      <c r="G28" s="77">
        <f>D28+E28-F28</f>
        <v>0</v>
      </c>
      <c r="H28" s="77">
        <f>G28-D28</f>
        <v>0</v>
      </c>
      <c r="I28" s="122"/>
      <c r="K28" s="259"/>
    </row>
    <row r="29" spans="1:14" ht="19.5" customHeight="1">
      <c r="A29" s="35"/>
      <c r="B29" s="455" t="s">
        <v>31</v>
      </c>
      <c r="C29" s="455"/>
      <c r="D29" s="123">
        <f>+ESF!E32</f>
        <v>0</v>
      </c>
      <c r="E29" s="123">
        <v>0</v>
      </c>
      <c r="F29" s="123">
        <v>0</v>
      </c>
      <c r="G29" s="77">
        <f t="shared" ref="G29:G36" si="3">D29+E29-F29</f>
        <v>0</v>
      </c>
      <c r="H29" s="77">
        <f t="shared" ref="H29:H36" si="4">G29-D29</f>
        <v>0</v>
      </c>
      <c r="I29" s="122"/>
      <c r="K29" s="259"/>
    </row>
    <row r="30" spans="1:14" ht="19.5" customHeight="1">
      <c r="A30" s="35"/>
      <c r="B30" s="455" t="s">
        <v>33</v>
      </c>
      <c r="C30" s="455"/>
      <c r="D30" s="123">
        <f>+ESF!E33</f>
        <v>426383887</v>
      </c>
      <c r="E30" s="123">
        <v>20967931.780000001</v>
      </c>
      <c r="F30" s="123">
        <v>0</v>
      </c>
      <c r="G30" s="77">
        <f t="shared" si="3"/>
        <v>447351818.77999997</v>
      </c>
      <c r="H30" s="77">
        <f t="shared" si="4"/>
        <v>20967931.779999971</v>
      </c>
      <c r="I30" s="122"/>
      <c r="K30" s="259"/>
    </row>
    <row r="31" spans="1:14" ht="19.5" customHeight="1">
      <c r="A31" s="35"/>
      <c r="B31" s="455" t="s">
        <v>155</v>
      </c>
      <c r="C31" s="455"/>
      <c r="D31" s="123">
        <f>+ESF!E34</f>
        <v>2264435</v>
      </c>
      <c r="E31" s="123">
        <v>112361.47</v>
      </c>
      <c r="F31" s="123">
        <v>454077.06</v>
      </c>
      <c r="G31" s="77">
        <f t="shared" si="3"/>
        <v>1922719.4100000001</v>
      </c>
      <c r="H31" s="77">
        <f t="shared" si="4"/>
        <v>-341715.58999999985</v>
      </c>
      <c r="I31" s="122"/>
      <c r="K31" s="259"/>
    </row>
    <row r="32" spans="1:14" ht="19.5" customHeight="1">
      <c r="A32" s="35"/>
      <c r="B32" s="455" t="s">
        <v>37</v>
      </c>
      <c r="C32" s="455"/>
      <c r="D32" s="123">
        <f>+ESF!E35</f>
        <v>233435</v>
      </c>
      <c r="E32" s="123">
        <v>0</v>
      </c>
      <c r="F32" s="123">
        <v>7103.4</v>
      </c>
      <c r="G32" s="77">
        <f t="shared" si="3"/>
        <v>226331.6</v>
      </c>
      <c r="H32" s="77">
        <f t="shared" si="4"/>
        <v>-7103.3999999999942</v>
      </c>
      <c r="I32" s="122"/>
      <c r="K32" s="259"/>
    </row>
    <row r="33" spans="1:17" ht="19.5" customHeight="1">
      <c r="A33" s="35"/>
      <c r="B33" s="455" t="s">
        <v>39</v>
      </c>
      <c r="C33" s="455"/>
      <c r="D33" s="123">
        <f>+ESF!E36</f>
        <v>2981</v>
      </c>
      <c r="E33" s="123">
        <v>58138.400000000001</v>
      </c>
      <c r="F33" s="123">
        <v>0</v>
      </c>
      <c r="G33" s="77">
        <f t="shared" si="3"/>
        <v>61119.4</v>
      </c>
      <c r="H33" s="77">
        <f t="shared" si="4"/>
        <v>58138.400000000001</v>
      </c>
      <c r="I33" s="122"/>
      <c r="K33" s="259"/>
    </row>
    <row r="34" spans="1:17" ht="19.5" customHeight="1">
      <c r="A34" s="35"/>
      <c r="B34" s="455" t="s">
        <v>41</v>
      </c>
      <c r="C34" s="455"/>
      <c r="D34" s="123">
        <f>+ESF!E37</f>
        <v>0</v>
      </c>
      <c r="E34" s="123">
        <v>0</v>
      </c>
      <c r="F34" s="123">
        <v>0</v>
      </c>
      <c r="G34" s="77">
        <f t="shared" si="3"/>
        <v>0</v>
      </c>
      <c r="H34" s="77">
        <f t="shared" si="4"/>
        <v>0</v>
      </c>
      <c r="I34" s="122"/>
      <c r="K34" s="259"/>
    </row>
    <row r="35" spans="1:17" ht="19.5" customHeight="1">
      <c r="A35" s="35"/>
      <c r="B35" s="455" t="s">
        <v>42</v>
      </c>
      <c r="C35" s="455"/>
      <c r="D35" s="123">
        <f>+ESF!E38</f>
        <v>0</v>
      </c>
      <c r="E35" s="123">
        <v>0</v>
      </c>
      <c r="F35" s="123">
        <v>0</v>
      </c>
      <c r="G35" s="77">
        <f t="shared" si="3"/>
        <v>0</v>
      </c>
      <c r="H35" s="77">
        <f t="shared" si="4"/>
        <v>0</v>
      </c>
      <c r="I35" s="122"/>
      <c r="K35" s="259"/>
    </row>
    <row r="36" spans="1:17" ht="19.5" customHeight="1">
      <c r="A36" s="35"/>
      <c r="B36" s="455" t="s">
        <v>44</v>
      </c>
      <c r="C36" s="455"/>
      <c r="D36" s="123">
        <f>+ESF!E39</f>
        <v>0</v>
      </c>
      <c r="E36" s="123">
        <v>0</v>
      </c>
      <c r="F36" s="123">
        <v>0</v>
      </c>
      <c r="G36" s="77">
        <f t="shared" si="3"/>
        <v>0</v>
      </c>
      <c r="H36" s="77">
        <f t="shared" si="4"/>
        <v>0</v>
      </c>
      <c r="I36" s="122"/>
      <c r="K36" s="259"/>
    </row>
    <row r="37" spans="1:17" ht="21">
      <c r="A37" s="35"/>
      <c r="B37" s="177"/>
      <c r="C37" s="177"/>
      <c r="D37" s="178"/>
      <c r="E37" s="176"/>
      <c r="F37" s="176"/>
      <c r="G37" s="176"/>
      <c r="H37" s="176"/>
      <c r="I37" s="122"/>
      <c r="K37" s="259"/>
    </row>
    <row r="38" spans="1:17" ht="6" customHeight="1">
      <c r="A38" s="464"/>
      <c r="B38" s="465"/>
      <c r="C38" s="465"/>
      <c r="D38" s="465"/>
      <c r="E38" s="465"/>
      <c r="F38" s="465"/>
      <c r="G38" s="465"/>
      <c r="H38" s="465"/>
      <c r="I38" s="466"/>
    </row>
    <row r="39" spans="1:17" ht="6" customHeight="1">
      <c r="A39" s="121"/>
      <c r="B39" s="179"/>
      <c r="C39" s="180"/>
      <c r="E39" s="121"/>
      <c r="F39" s="121"/>
      <c r="G39" s="121"/>
      <c r="H39" s="121"/>
      <c r="I39" s="121"/>
    </row>
    <row r="40" spans="1:17" ht="15" customHeight="1">
      <c r="A40" s="19"/>
      <c r="B40" s="420" t="s">
        <v>78</v>
      </c>
      <c r="C40" s="420"/>
      <c r="D40" s="420"/>
      <c r="E40" s="420"/>
      <c r="F40" s="420"/>
      <c r="G40" s="420"/>
      <c r="H40" s="420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67"/>
      <c r="C42" s="467"/>
      <c r="D42" s="59"/>
      <c r="E42" s="468"/>
      <c r="F42" s="468"/>
      <c r="G42" s="468"/>
      <c r="H42" s="468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30" t="s">
        <v>411</v>
      </c>
      <c r="C43" s="430"/>
      <c r="D43" s="21"/>
      <c r="E43" s="430" t="s">
        <v>413</v>
      </c>
      <c r="F43" s="430"/>
      <c r="G43" s="430"/>
      <c r="H43" s="430"/>
      <c r="I43" s="43"/>
      <c r="J43" s="19"/>
      <c r="P43" s="19"/>
      <c r="Q43" s="19"/>
    </row>
    <row r="44" spans="1:17" ht="14.1" customHeight="1">
      <c r="A44" s="19"/>
      <c r="B44" s="425" t="s">
        <v>412</v>
      </c>
      <c r="C44" s="425"/>
      <c r="D44" s="75"/>
      <c r="E44" s="425" t="s">
        <v>415</v>
      </c>
      <c r="F44" s="425"/>
      <c r="G44" s="425"/>
      <c r="H44" s="425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J7"/>
    <mergeCell ref="C1:E1"/>
    <mergeCell ref="F1:H1"/>
    <mergeCell ref="C3:G3"/>
    <mergeCell ref="C4:G4"/>
    <mergeCell ref="C5:G5"/>
  </mergeCells>
  <printOptions verticalCentered="1"/>
  <pageMargins left="0.9055118110236221" right="0" top="0.98425196850393704" bottom="0.59055118110236227" header="0" footer="0"/>
  <pageSetup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opLeftCell="A31" workbookViewId="0">
      <selection activeCell="J52" sqref="J52"/>
    </sheetView>
  </sheetViews>
  <sheetFormatPr baseColWidth="10" defaultRowHeight="12"/>
  <cols>
    <col min="1" max="1" width="4.85546875" style="184" customWidth="1"/>
    <col min="2" max="2" width="14.5703125" style="184" customWidth="1"/>
    <col min="3" max="3" width="18.85546875" style="184" customWidth="1"/>
    <col min="4" max="4" width="21.85546875" style="184" customWidth="1"/>
    <col min="5" max="5" width="3.42578125" style="184" customWidth="1"/>
    <col min="6" max="6" width="22.28515625" style="184" customWidth="1"/>
    <col min="7" max="7" width="29.7109375" style="184" customWidth="1"/>
    <col min="8" max="8" width="20.7109375" style="184" customWidth="1"/>
    <col min="9" max="9" width="20.85546875" style="184" customWidth="1"/>
    <col min="10" max="10" width="3.7109375" style="184" customWidth="1"/>
    <col min="11" max="16384" width="11.42578125" style="186"/>
  </cols>
  <sheetData>
    <row r="1" spans="1:17" s="185" customFormat="1" ht="6" customHeight="1">
      <c r="A1" s="89"/>
      <c r="B1" s="182"/>
      <c r="C1" s="86"/>
      <c r="D1" s="183"/>
      <c r="E1" s="183"/>
      <c r="F1" s="183"/>
      <c r="G1" s="183"/>
      <c r="H1" s="183"/>
      <c r="I1" s="183"/>
      <c r="J1" s="183"/>
      <c r="K1" s="184"/>
      <c r="P1" s="186"/>
      <c r="Q1" s="186"/>
    </row>
    <row r="2" spans="1:17" ht="6" customHeight="1">
      <c r="A2" s="186"/>
      <c r="B2" s="187"/>
      <c r="C2" s="186"/>
      <c r="D2" s="186"/>
      <c r="E2" s="186"/>
      <c r="F2" s="186"/>
      <c r="G2" s="186"/>
      <c r="H2" s="186"/>
      <c r="I2" s="186"/>
      <c r="J2" s="186"/>
    </row>
    <row r="3" spans="1:17" ht="6" customHeight="1"/>
    <row r="4" spans="1:17" ht="14.1" customHeight="1">
      <c r="B4" s="188"/>
      <c r="C4" s="471" t="s">
        <v>194</v>
      </c>
      <c r="D4" s="471"/>
      <c r="E4" s="471"/>
      <c r="F4" s="471"/>
      <c r="G4" s="471"/>
      <c r="H4" s="471"/>
      <c r="I4" s="188"/>
      <c r="J4" s="188"/>
    </row>
    <row r="5" spans="1:17" ht="14.1" customHeight="1">
      <c r="B5" s="188"/>
      <c r="C5" s="471" t="s">
        <v>156</v>
      </c>
      <c r="D5" s="471"/>
      <c r="E5" s="471"/>
      <c r="F5" s="471"/>
      <c r="G5" s="471"/>
      <c r="H5" s="471"/>
      <c r="I5" s="188"/>
      <c r="J5" s="188"/>
    </row>
    <row r="6" spans="1:17" ht="14.1" customHeight="1">
      <c r="B6" s="188"/>
      <c r="C6" s="471" t="s">
        <v>216</v>
      </c>
      <c r="D6" s="471"/>
      <c r="E6" s="471"/>
      <c r="F6" s="471"/>
      <c r="G6" s="471"/>
      <c r="H6" s="471"/>
      <c r="I6" s="188"/>
      <c r="J6" s="188"/>
    </row>
    <row r="7" spans="1:17" ht="14.1" customHeight="1">
      <c r="B7" s="188"/>
      <c r="C7" s="471" t="s">
        <v>1</v>
      </c>
      <c r="D7" s="471"/>
      <c r="E7" s="471"/>
      <c r="F7" s="471"/>
      <c r="G7" s="471"/>
      <c r="H7" s="471"/>
      <c r="I7" s="188"/>
      <c r="J7" s="188"/>
    </row>
    <row r="8" spans="1:17" ht="6" customHeight="1">
      <c r="A8" s="189"/>
      <c r="B8" s="472"/>
      <c r="C8" s="472"/>
      <c r="D8" s="473"/>
      <c r="E8" s="473"/>
      <c r="F8" s="473"/>
      <c r="G8" s="473"/>
      <c r="H8" s="473"/>
      <c r="I8" s="473"/>
      <c r="J8" s="190"/>
    </row>
    <row r="9" spans="1:17" ht="20.100000000000001" customHeight="1">
      <c r="A9" s="189"/>
      <c r="B9" s="191" t="s">
        <v>4</v>
      </c>
      <c r="C9" s="419" t="s">
        <v>410</v>
      </c>
      <c r="D9" s="419"/>
      <c r="E9" s="419"/>
      <c r="F9" s="419"/>
      <c r="G9" s="419"/>
      <c r="H9" s="419"/>
      <c r="I9" s="419"/>
      <c r="J9" s="419"/>
    </row>
    <row r="10" spans="1:17" ht="5.0999999999999996" customHeight="1">
      <c r="A10" s="192"/>
      <c r="B10" s="474"/>
      <c r="C10" s="474"/>
      <c r="D10" s="474"/>
      <c r="E10" s="474"/>
      <c r="F10" s="474"/>
      <c r="G10" s="474"/>
      <c r="H10" s="474"/>
      <c r="I10" s="474"/>
      <c r="J10" s="474"/>
    </row>
    <row r="11" spans="1:17" ht="3" customHeight="1">
      <c r="A11" s="192"/>
      <c r="B11" s="474"/>
      <c r="C11" s="474"/>
      <c r="D11" s="474"/>
      <c r="E11" s="474"/>
      <c r="F11" s="474"/>
      <c r="G11" s="474"/>
      <c r="H11" s="474"/>
      <c r="I11" s="474"/>
      <c r="J11" s="474"/>
    </row>
    <row r="12" spans="1:17" ht="30" customHeight="1">
      <c r="A12" s="193"/>
      <c r="B12" s="475" t="s">
        <v>157</v>
      </c>
      <c r="C12" s="475"/>
      <c r="D12" s="475"/>
      <c r="E12" s="194"/>
      <c r="F12" s="195" t="s">
        <v>158</v>
      </c>
      <c r="G12" s="195" t="s">
        <v>159</v>
      </c>
      <c r="H12" s="194" t="s">
        <v>160</v>
      </c>
      <c r="I12" s="194" t="s">
        <v>161</v>
      </c>
      <c r="J12" s="196"/>
    </row>
    <row r="13" spans="1:17" ht="3" customHeight="1">
      <c r="A13" s="197"/>
      <c r="B13" s="474"/>
      <c r="C13" s="474"/>
      <c r="D13" s="474"/>
      <c r="E13" s="474"/>
      <c r="F13" s="474"/>
      <c r="G13" s="474"/>
      <c r="H13" s="474"/>
      <c r="I13" s="474"/>
      <c r="J13" s="476"/>
    </row>
    <row r="14" spans="1:17" ht="9.9499999999999993" customHeight="1">
      <c r="A14" s="198"/>
      <c r="B14" s="469"/>
      <c r="C14" s="469"/>
      <c r="D14" s="469"/>
      <c r="E14" s="469"/>
      <c r="F14" s="469"/>
      <c r="G14" s="469"/>
      <c r="H14" s="469"/>
      <c r="I14" s="469"/>
      <c r="J14" s="470"/>
    </row>
    <row r="15" spans="1:17" ht="12.75">
      <c r="A15" s="198"/>
      <c r="B15" s="478" t="s">
        <v>162</v>
      </c>
      <c r="C15" s="478"/>
      <c r="D15" s="478"/>
      <c r="E15" s="199"/>
      <c r="F15" s="199"/>
      <c r="G15" s="199"/>
      <c r="H15" s="199"/>
      <c r="I15" s="199"/>
      <c r="J15" s="200"/>
    </row>
    <row r="16" spans="1:17" ht="12.75">
      <c r="A16" s="201"/>
      <c r="B16" s="479" t="s">
        <v>163</v>
      </c>
      <c r="C16" s="479"/>
      <c r="D16" s="479"/>
      <c r="E16" s="202"/>
      <c r="F16" s="202"/>
      <c r="G16" s="202"/>
      <c r="H16" s="202"/>
      <c r="I16" s="202"/>
      <c r="J16" s="203"/>
    </row>
    <row r="17" spans="1:10" ht="12.75">
      <c r="A17" s="201"/>
      <c r="B17" s="478" t="s">
        <v>164</v>
      </c>
      <c r="C17" s="478"/>
      <c r="D17" s="478"/>
      <c r="E17" s="202"/>
      <c r="F17" s="204"/>
      <c r="G17" s="204"/>
      <c r="H17" s="40">
        <f>SUM(H18:H20)</f>
        <v>0</v>
      </c>
      <c r="I17" s="40">
        <f>SUM(I18:I20)</f>
        <v>0</v>
      </c>
      <c r="J17" s="205"/>
    </row>
    <row r="18" spans="1:10" ht="12.75">
      <c r="A18" s="206"/>
      <c r="B18" s="207"/>
      <c r="C18" s="480" t="s">
        <v>165</v>
      </c>
      <c r="D18" s="480"/>
      <c r="E18" s="202"/>
      <c r="F18" s="208"/>
      <c r="G18" s="208"/>
      <c r="H18" s="209">
        <v>0</v>
      </c>
      <c r="I18" s="209">
        <v>0</v>
      </c>
      <c r="J18" s="210"/>
    </row>
    <row r="19" spans="1:10" ht="12.75">
      <c r="A19" s="206"/>
      <c r="B19" s="207"/>
      <c r="C19" s="480" t="s">
        <v>166</v>
      </c>
      <c r="D19" s="480"/>
      <c r="E19" s="202"/>
      <c r="F19" s="208"/>
      <c r="G19" s="208"/>
      <c r="H19" s="209">
        <v>0</v>
      </c>
      <c r="I19" s="209">
        <v>0</v>
      </c>
      <c r="J19" s="210"/>
    </row>
    <row r="20" spans="1:10" ht="12.75">
      <c r="A20" s="206"/>
      <c r="B20" s="207"/>
      <c r="C20" s="480" t="s">
        <v>167</v>
      </c>
      <c r="D20" s="480"/>
      <c r="E20" s="202"/>
      <c r="F20" s="208"/>
      <c r="G20" s="208"/>
      <c r="H20" s="209">
        <v>0</v>
      </c>
      <c r="I20" s="209">
        <v>0</v>
      </c>
      <c r="J20" s="210"/>
    </row>
    <row r="21" spans="1:10" ht="9.9499999999999993" customHeight="1">
      <c r="A21" s="206"/>
      <c r="B21" s="207"/>
      <c r="C21" s="207"/>
      <c r="D21" s="211"/>
      <c r="E21" s="202"/>
      <c r="F21" s="212"/>
      <c r="G21" s="212"/>
      <c r="H21" s="213"/>
      <c r="I21" s="213"/>
      <c r="J21" s="210"/>
    </row>
    <row r="22" spans="1:10" ht="12.75">
      <c r="A22" s="201"/>
      <c r="B22" s="478" t="s">
        <v>168</v>
      </c>
      <c r="C22" s="478"/>
      <c r="D22" s="478"/>
      <c r="E22" s="202"/>
      <c r="F22" s="204"/>
      <c r="G22" s="204"/>
      <c r="H22" s="40">
        <f>SUM(H23:H26)</f>
        <v>0</v>
      </c>
      <c r="I22" s="40">
        <f>SUM(I23:I26)</f>
        <v>0</v>
      </c>
      <c r="J22" s="205"/>
    </row>
    <row r="23" spans="1:10" ht="12.75">
      <c r="A23" s="206"/>
      <c r="B23" s="207"/>
      <c r="C23" s="480" t="s">
        <v>169</v>
      </c>
      <c r="D23" s="480"/>
      <c r="E23" s="202"/>
      <c r="F23" s="208"/>
      <c r="G23" s="208"/>
      <c r="H23" s="209">
        <v>0</v>
      </c>
      <c r="I23" s="209">
        <v>0</v>
      </c>
      <c r="J23" s="210"/>
    </row>
    <row r="24" spans="1:10" ht="12.75">
      <c r="A24" s="206"/>
      <c r="B24" s="207"/>
      <c r="C24" s="480" t="s">
        <v>170</v>
      </c>
      <c r="D24" s="480"/>
      <c r="E24" s="202"/>
      <c r="F24" s="208"/>
      <c r="G24" s="208"/>
      <c r="H24" s="209">
        <v>0</v>
      </c>
      <c r="I24" s="209">
        <v>0</v>
      </c>
      <c r="J24" s="210"/>
    </row>
    <row r="25" spans="1:10" ht="12.75">
      <c r="A25" s="206"/>
      <c r="B25" s="207"/>
      <c r="C25" s="480" t="s">
        <v>166</v>
      </c>
      <c r="D25" s="480"/>
      <c r="E25" s="202"/>
      <c r="F25" s="208"/>
      <c r="G25" s="208"/>
      <c r="H25" s="209">
        <v>0</v>
      </c>
      <c r="I25" s="209">
        <v>0</v>
      </c>
      <c r="J25" s="210"/>
    </row>
    <row r="26" spans="1:10" ht="12.75">
      <c r="A26" s="206"/>
      <c r="B26" s="187"/>
      <c r="C26" s="480" t="s">
        <v>167</v>
      </c>
      <c r="D26" s="480"/>
      <c r="E26" s="202"/>
      <c r="F26" s="208"/>
      <c r="G26" s="208"/>
      <c r="H26" s="214">
        <v>0</v>
      </c>
      <c r="I26" s="214">
        <v>0</v>
      </c>
      <c r="J26" s="210"/>
    </row>
    <row r="27" spans="1:10" ht="9.9499999999999993" customHeight="1">
      <c r="A27" s="206"/>
      <c r="B27" s="207"/>
      <c r="C27" s="207"/>
      <c r="D27" s="211"/>
      <c r="E27" s="202"/>
      <c r="F27" s="215"/>
      <c r="G27" s="215"/>
      <c r="H27" s="216"/>
      <c r="I27" s="216"/>
      <c r="J27" s="210"/>
    </row>
    <row r="28" spans="1:10" ht="12.75">
      <c r="A28" s="217"/>
      <c r="B28" s="477" t="s">
        <v>171</v>
      </c>
      <c r="C28" s="477"/>
      <c r="D28" s="477"/>
      <c r="E28" s="218"/>
      <c r="F28" s="219"/>
      <c r="G28" s="219"/>
      <c r="H28" s="220">
        <f>H17+H22</f>
        <v>0</v>
      </c>
      <c r="I28" s="220">
        <f>I17+I22</f>
        <v>0</v>
      </c>
      <c r="J28" s="221"/>
    </row>
    <row r="29" spans="1:10" ht="12.75">
      <c r="A29" s="201"/>
      <c r="B29" s="207"/>
      <c r="C29" s="207"/>
      <c r="D29" s="222"/>
      <c r="E29" s="202"/>
      <c r="F29" s="215"/>
      <c r="G29" s="215"/>
      <c r="H29" s="216"/>
      <c r="I29" s="216"/>
      <c r="J29" s="205"/>
    </row>
    <row r="30" spans="1:10" ht="12.75">
      <c r="A30" s="201"/>
      <c r="B30" s="479" t="s">
        <v>172</v>
      </c>
      <c r="C30" s="479"/>
      <c r="D30" s="479"/>
      <c r="E30" s="202"/>
      <c r="F30" s="215"/>
      <c r="G30" s="215"/>
      <c r="H30" s="216"/>
      <c r="I30" s="216"/>
      <c r="J30" s="205"/>
    </row>
    <row r="31" spans="1:10" ht="12.75">
      <c r="A31" s="201"/>
      <c r="B31" s="478" t="s">
        <v>164</v>
      </c>
      <c r="C31" s="478"/>
      <c r="D31" s="478"/>
      <c r="E31" s="202"/>
      <c r="F31" s="204"/>
      <c r="G31" s="204"/>
      <c r="H31" s="40">
        <f>SUM(H32:H34)</f>
        <v>0</v>
      </c>
      <c r="I31" s="40">
        <f>SUM(I32:I34)</f>
        <v>0</v>
      </c>
      <c r="J31" s="205"/>
    </row>
    <row r="32" spans="1:10" ht="12.75">
      <c r="A32" s="206"/>
      <c r="B32" s="207"/>
      <c r="C32" s="480" t="s">
        <v>165</v>
      </c>
      <c r="D32" s="480"/>
      <c r="E32" s="202"/>
      <c r="F32" s="208"/>
      <c r="G32" s="208"/>
      <c r="H32" s="209">
        <v>0</v>
      </c>
      <c r="I32" s="209">
        <v>0</v>
      </c>
      <c r="J32" s="210"/>
    </row>
    <row r="33" spans="1:10">
      <c r="A33" s="206"/>
      <c r="B33" s="187"/>
      <c r="C33" s="480" t="s">
        <v>166</v>
      </c>
      <c r="D33" s="480"/>
      <c r="E33" s="187"/>
      <c r="F33" s="223"/>
      <c r="G33" s="223"/>
      <c r="H33" s="209">
        <v>0</v>
      </c>
      <c r="I33" s="209">
        <v>0</v>
      </c>
      <c r="J33" s="210"/>
    </row>
    <row r="34" spans="1:10">
      <c r="A34" s="206"/>
      <c r="B34" s="187"/>
      <c r="C34" s="480" t="s">
        <v>167</v>
      </c>
      <c r="D34" s="480"/>
      <c r="E34" s="187"/>
      <c r="F34" s="223"/>
      <c r="G34" s="223"/>
      <c r="H34" s="209">
        <v>0</v>
      </c>
      <c r="I34" s="209">
        <v>0</v>
      </c>
      <c r="J34" s="210"/>
    </row>
    <row r="35" spans="1:10" ht="9.9499999999999993" customHeight="1">
      <c r="A35" s="206"/>
      <c r="B35" s="207"/>
      <c r="C35" s="207"/>
      <c r="D35" s="211"/>
      <c r="E35" s="202"/>
      <c r="F35" s="215"/>
      <c r="G35" s="215"/>
      <c r="H35" s="216"/>
      <c r="I35" s="216"/>
      <c r="J35" s="210"/>
    </row>
    <row r="36" spans="1:10" ht="12.75">
      <c r="A36" s="201"/>
      <c r="B36" s="478" t="s">
        <v>168</v>
      </c>
      <c r="C36" s="478"/>
      <c r="D36" s="478"/>
      <c r="E36" s="202"/>
      <c r="F36" s="204"/>
      <c r="G36" s="204"/>
      <c r="H36" s="40">
        <f>SUM(H37:H40)</f>
        <v>0</v>
      </c>
      <c r="I36" s="40">
        <f>SUM(I37:I40)</f>
        <v>0</v>
      </c>
      <c r="J36" s="205"/>
    </row>
    <row r="37" spans="1:10" ht="12.75">
      <c r="A37" s="206"/>
      <c r="B37" s="207"/>
      <c r="C37" s="480" t="s">
        <v>169</v>
      </c>
      <c r="D37" s="480"/>
      <c r="E37" s="202"/>
      <c r="F37" s="208"/>
      <c r="G37" s="208"/>
      <c r="H37" s="209">
        <v>0</v>
      </c>
      <c r="I37" s="209">
        <v>0</v>
      </c>
      <c r="J37" s="210"/>
    </row>
    <row r="38" spans="1:10" ht="12.75">
      <c r="A38" s="206"/>
      <c r="B38" s="207"/>
      <c r="C38" s="480" t="s">
        <v>170</v>
      </c>
      <c r="D38" s="480"/>
      <c r="E38" s="202"/>
      <c r="F38" s="208"/>
      <c r="G38" s="208"/>
      <c r="H38" s="209">
        <v>0</v>
      </c>
      <c r="I38" s="209">
        <v>0</v>
      </c>
      <c r="J38" s="210"/>
    </row>
    <row r="39" spans="1:10" ht="12.75">
      <c r="A39" s="206"/>
      <c r="B39" s="207"/>
      <c r="C39" s="480" t="s">
        <v>166</v>
      </c>
      <c r="D39" s="480"/>
      <c r="E39" s="202"/>
      <c r="F39" s="208"/>
      <c r="G39" s="208"/>
      <c r="H39" s="209">
        <v>0</v>
      </c>
      <c r="I39" s="209">
        <v>0</v>
      </c>
      <c r="J39" s="210"/>
    </row>
    <row r="40" spans="1:10" ht="12.75">
      <c r="A40" s="206"/>
      <c r="B40" s="202"/>
      <c r="C40" s="480" t="s">
        <v>167</v>
      </c>
      <c r="D40" s="480"/>
      <c r="E40" s="202"/>
      <c r="F40" s="208"/>
      <c r="G40" s="208"/>
      <c r="H40" s="209">
        <v>0</v>
      </c>
      <c r="I40" s="209">
        <v>0</v>
      </c>
      <c r="J40" s="210"/>
    </row>
    <row r="41" spans="1:10" ht="9.9499999999999993" customHeight="1">
      <c r="A41" s="206"/>
      <c r="B41" s="202"/>
      <c r="C41" s="202"/>
      <c r="D41" s="211"/>
      <c r="E41" s="202"/>
      <c r="F41" s="215"/>
      <c r="G41" s="215"/>
      <c r="H41" s="216"/>
      <c r="I41" s="216"/>
      <c r="J41" s="210"/>
    </row>
    <row r="42" spans="1:10" ht="12.75">
      <c r="A42" s="217"/>
      <c r="B42" s="477" t="s">
        <v>173</v>
      </c>
      <c r="C42" s="477"/>
      <c r="D42" s="477"/>
      <c r="E42" s="218"/>
      <c r="F42" s="224"/>
      <c r="G42" s="224"/>
      <c r="H42" s="220">
        <f>+H31+H36</f>
        <v>0</v>
      </c>
      <c r="I42" s="220">
        <f>+I31+I36</f>
        <v>0</v>
      </c>
      <c r="J42" s="221"/>
    </row>
    <row r="43" spans="1:10" ht="12.75">
      <c r="A43" s="206"/>
      <c r="B43" s="207"/>
      <c r="C43" s="207"/>
      <c r="D43" s="211"/>
      <c r="E43" s="202"/>
      <c r="F43" s="215"/>
      <c r="G43" s="215"/>
      <c r="H43" s="216"/>
      <c r="I43" s="216"/>
      <c r="J43" s="210"/>
    </row>
    <row r="44" spans="1:10" ht="12.75">
      <c r="A44" s="206"/>
      <c r="B44" s="478" t="s">
        <v>174</v>
      </c>
      <c r="C44" s="478"/>
      <c r="D44" s="478"/>
      <c r="E44" s="202"/>
      <c r="F44" s="208"/>
      <c r="G44" s="208"/>
      <c r="H44" s="225">
        <v>571038.41</v>
      </c>
      <c r="I44" s="225">
        <v>517494.22</v>
      </c>
      <c r="J44" s="210"/>
    </row>
    <row r="45" spans="1:10" ht="12.75">
      <c r="A45" s="206"/>
      <c r="B45" s="207"/>
      <c r="C45" s="207"/>
      <c r="D45" s="211"/>
      <c r="E45" s="202"/>
      <c r="F45" s="215"/>
      <c r="G45" s="215"/>
      <c r="H45" s="216"/>
      <c r="I45" s="216"/>
      <c r="J45" s="210"/>
    </row>
    <row r="46" spans="1:10" ht="12.75">
      <c r="A46" s="226"/>
      <c r="B46" s="481" t="s">
        <v>175</v>
      </c>
      <c r="C46" s="481"/>
      <c r="D46" s="481"/>
      <c r="E46" s="227"/>
      <c r="F46" s="228"/>
      <c r="G46" s="228"/>
      <c r="H46" s="229">
        <f>H28+H42+H44</f>
        <v>571038.41</v>
      </c>
      <c r="I46" s="229">
        <f>I28+I42+I44</f>
        <v>517494.22</v>
      </c>
      <c r="J46" s="230"/>
    </row>
    <row r="47" spans="1:10" ht="6" customHeight="1">
      <c r="B47" s="479"/>
      <c r="C47" s="479"/>
      <c r="D47" s="479"/>
      <c r="E47" s="479"/>
      <c r="F47" s="479"/>
      <c r="G47" s="479"/>
      <c r="H47" s="479"/>
      <c r="I47" s="479"/>
      <c r="J47" s="479"/>
    </row>
    <row r="48" spans="1:10" ht="6" customHeight="1">
      <c r="B48" s="231"/>
      <c r="C48" s="231"/>
      <c r="D48" s="232"/>
      <c r="E48" s="233"/>
      <c r="F48" s="232"/>
      <c r="G48" s="233"/>
      <c r="H48" s="233"/>
      <c r="I48" s="233"/>
    </row>
    <row r="49" spans="1:10" s="185" customFormat="1" ht="15" customHeight="1">
      <c r="A49" s="186"/>
      <c r="B49" s="480" t="s">
        <v>78</v>
      </c>
      <c r="C49" s="480"/>
      <c r="D49" s="480"/>
      <c r="E49" s="480"/>
      <c r="F49" s="480"/>
      <c r="G49" s="480"/>
      <c r="H49" s="480"/>
      <c r="I49" s="480"/>
      <c r="J49" s="480"/>
    </row>
    <row r="50" spans="1:10" s="185" customFormat="1" ht="28.5" customHeight="1">
      <c r="A50" s="186"/>
      <c r="B50" s="211"/>
      <c r="C50" s="234"/>
      <c r="D50" s="235"/>
      <c r="E50" s="235"/>
      <c r="F50" s="186"/>
      <c r="G50" s="236"/>
      <c r="H50" s="260"/>
      <c r="I50" s="260"/>
      <c r="J50" s="235"/>
    </row>
    <row r="51" spans="1:10" s="185" customFormat="1" ht="25.5" customHeight="1">
      <c r="A51" s="186"/>
      <c r="B51" s="211"/>
      <c r="C51" s="428"/>
      <c r="D51" s="428"/>
      <c r="E51" s="235"/>
      <c r="F51" s="186"/>
      <c r="G51" s="429"/>
      <c r="H51" s="429"/>
      <c r="I51" s="235"/>
      <c r="J51" s="235"/>
    </row>
    <row r="52" spans="1:10" s="185" customFormat="1" ht="14.1" customHeight="1">
      <c r="A52" s="186"/>
      <c r="B52" s="216"/>
      <c r="C52" s="430" t="s">
        <v>411</v>
      </c>
      <c r="D52" s="430"/>
      <c r="E52" s="235"/>
      <c r="F52" s="235"/>
      <c r="G52" s="430" t="s">
        <v>413</v>
      </c>
      <c r="H52" s="430"/>
      <c r="I52" s="202"/>
      <c r="J52" s="235"/>
    </row>
    <row r="53" spans="1:10" s="185" customFormat="1" ht="14.1" customHeight="1">
      <c r="A53" s="186"/>
      <c r="B53" s="237"/>
      <c r="C53" s="425" t="s">
        <v>412</v>
      </c>
      <c r="D53" s="425"/>
      <c r="E53" s="238"/>
      <c r="F53" s="238"/>
      <c r="G53" s="425" t="s">
        <v>416</v>
      </c>
      <c r="H53" s="425"/>
      <c r="I53" s="202"/>
      <c r="J53" s="235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</mergeCells>
  <printOptions verticalCentered="1"/>
  <pageMargins left="1.299212598425197" right="0" top="0.94488188976377963" bottom="0.59055118110236227" header="0" footer="0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B1" workbookViewId="0">
      <selection activeCell="J40" sqref="J40"/>
    </sheetView>
  </sheetViews>
  <sheetFormatPr baseColWidth="10" defaultRowHeight="12"/>
  <cols>
    <col min="1" max="1" width="3.7109375" style="136" customWidth="1"/>
    <col min="2" max="2" width="11.7109375" style="157" customWidth="1"/>
    <col min="3" max="3" width="57.42578125" style="157" customWidth="1"/>
    <col min="4" max="6" width="18.7109375" style="158" customWidth="1"/>
    <col min="7" max="7" width="15.85546875" style="158" customWidth="1"/>
    <col min="8" max="8" width="16.140625" style="158" customWidth="1"/>
    <col min="9" max="9" width="3.28515625" style="136" customWidth="1"/>
    <col min="10" max="10" width="11.42578125" style="20"/>
    <col min="11" max="11" width="15" style="20" bestFit="1" customWidth="1"/>
    <col min="12" max="12" width="19.140625" style="20" bestFit="1" customWidth="1"/>
    <col min="13" max="16384" width="11.42578125" style="20"/>
  </cols>
  <sheetData>
    <row r="1" spans="1:9" ht="6" customHeight="1">
      <c r="A1" s="86"/>
      <c r="B1" s="87"/>
      <c r="C1" s="86"/>
      <c r="D1" s="482"/>
      <c r="E1" s="482"/>
      <c r="F1" s="483"/>
      <c r="G1" s="483"/>
      <c r="H1" s="483"/>
      <c r="I1" s="483"/>
    </row>
    <row r="2" spans="1:9" s="19" customFormat="1" ht="6" customHeight="1">
      <c r="B2" s="38"/>
    </row>
    <row r="3" spans="1:9" s="19" customFormat="1" ht="14.1" customHeight="1">
      <c r="B3" s="91"/>
      <c r="C3" s="431" t="s">
        <v>194</v>
      </c>
      <c r="D3" s="431"/>
      <c r="E3" s="431"/>
      <c r="F3" s="431"/>
      <c r="G3" s="431"/>
      <c r="H3" s="91"/>
      <c r="I3" s="91"/>
    </row>
    <row r="4" spans="1:9" ht="14.1" customHeight="1">
      <c r="B4" s="91"/>
      <c r="C4" s="431" t="s">
        <v>133</v>
      </c>
      <c r="D4" s="431"/>
      <c r="E4" s="431"/>
      <c r="F4" s="431"/>
      <c r="G4" s="431"/>
      <c r="H4" s="91"/>
      <c r="I4" s="91"/>
    </row>
    <row r="5" spans="1:9" ht="14.1" customHeight="1">
      <c r="B5" s="91"/>
      <c r="C5" s="431" t="s">
        <v>216</v>
      </c>
      <c r="D5" s="431"/>
      <c r="E5" s="431"/>
      <c r="F5" s="431"/>
      <c r="G5" s="431"/>
      <c r="H5" s="91"/>
      <c r="I5" s="91"/>
    </row>
    <row r="6" spans="1:9" ht="14.1" customHeight="1">
      <c r="B6" s="91"/>
      <c r="C6" s="431" t="s">
        <v>134</v>
      </c>
      <c r="D6" s="431"/>
      <c r="E6" s="431"/>
      <c r="F6" s="431"/>
      <c r="G6" s="431"/>
      <c r="H6" s="91"/>
      <c r="I6" s="91"/>
    </row>
    <row r="7" spans="1:9" s="19" customFormat="1" ht="3" customHeight="1">
      <c r="A7" s="67"/>
      <c r="B7" s="24"/>
      <c r="C7" s="484"/>
      <c r="D7" s="484"/>
      <c r="E7" s="484"/>
      <c r="F7" s="484"/>
      <c r="G7" s="484"/>
      <c r="H7" s="484"/>
      <c r="I7" s="484"/>
    </row>
    <row r="8" spans="1:9" ht="20.100000000000001" customHeight="1">
      <c r="A8" s="67"/>
      <c r="B8" s="24" t="s">
        <v>4</v>
      </c>
      <c r="C8" s="419" t="s">
        <v>410</v>
      </c>
      <c r="D8" s="419"/>
      <c r="E8" s="419"/>
      <c r="F8" s="419"/>
      <c r="G8" s="419"/>
      <c r="H8" s="419"/>
      <c r="I8" s="419"/>
    </row>
    <row r="9" spans="1:9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8"/>
      <c r="B11" s="417" t="s">
        <v>76</v>
      </c>
      <c r="C11" s="417"/>
      <c r="D11" s="139" t="s">
        <v>49</v>
      </c>
      <c r="E11" s="139" t="s">
        <v>136</v>
      </c>
      <c r="F11" s="139" t="s">
        <v>137</v>
      </c>
      <c r="G11" s="139" t="s">
        <v>138</v>
      </c>
      <c r="H11" s="139" t="s">
        <v>139</v>
      </c>
      <c r="I11" s="140"/>
    </row>
    <row r="12" spans="1:9" s="19" customFormat="1" ht="3" customHeight="1">
      <c r="A12" s="141"/>
      <c r="B12" s="67"/>
      <c r="C12" s="67"/>
      <c r="D12" s="67"/>
      <c r="E12" s="67"/>
      <c r="F12" s="67"/>
      <c r="G12" s="67"/>
      <c r="H12" s="67"/>
      <c r="I12" s="142"/>
    </row>
    <row r="13" spans="1:9" s="19" customFormat="1" ht="3" customHeight="1">
      <c r="A13" s="35"/>
      <c r="B13" s="143"/>
      <c r="C13" s="42"/>
      <c r="D13" s="43"/>
      <c r="E13" s="69"/>
      <c r="F13" s="57"/>
      <c r="G13" s="38"/>
      <c r="H13" s="143"/>
      <c r="I13" s="144"/>
    </row>
    <row r="14" spans="1:9" ht="12.75">
      <c r="A14" s="78"/>
      <c r="B14" s="422" t="s">
        <v>58</v>
      </c>
      <c r="C14" s="422"/>
      <c r="D14" s="145">
        <v>0</v>
      </c>
      <c r="E14" s="145">
        <v>0</v>
      </c>
      <c r="F14" s="145">
        <v>0</v>
      </c>
      <c r="G14" s="145">
        <v>0</v>
      </c>
      <c r="H14" s="146">
        <f>SUM(D14:G14)</f>
        <v>0</v>
      </c>
      <c r="I14" s="144"/>
    </row>
    <row r="15" spans="1:9" ht="9.9499999999999993" customHeight="1">
      <c r="A15" s="78"/>
      <c r="B15" s="147"/>
      <c r="C15" s="43"/>
      <c r="D15" s="148"/>
      <c r="E15" s="148"/>
      <c r="F15" s="148"/>
      <c r="G15" s="148"/>
      <c r="H15" s="148"/>
      <c r="I15" s="144"/>
    </row>
    <row r="16" spans="1:9" ht="12.75">
      <c r="A16" s="78"/>
      <c r="B16" s="485" t="s">
        <v>140</v>
      </c>
      <c r="C16" s="485"/>
      <c r="D16" s="149">
        <f>SUM(D17:D19)</f>
        <v>428873717</v>
      </c>
      <c r="E16" s="149">
        <f>SUM(E17:E19)</f>
        <v>0</v>
      </c>
      <c r="F16" s="149">
        <f>SUM(F17:F19)</f>
        <v>0</v>
      </c>
      <c r="G16" s="149">
        <f>SUM(G17:G19)</f>
        <v>0</v>
      </c>
      <c r="H16" s="149">
        <f>SUM(D16:G16)</f>
        <v>428873717</v>
      </c>
      <c r="I16" s="144"/>
    </row>
    <row r="17" spans="1:12" ht="12.75">
      <c r="A17" s="35"/>
      <c r="B17" s="420" t="s">
        <v>141</v>
      </c>
      <c r="C17" s="420"/>
      <c r="D17" s="150">
        <f>+ESF!J46</f>
        <v>428873717</v>
      </c>
      <c r="E17" s="150">
        <v>0</v>
      </c>
      <c r="F17" s="150">
        <v>0</v>
      </c>
      <c r="G17" s="150">
        <v>0</v>
      </c>
      <c r="H17" s="148">
        <f t="shared" ref="H17:H25" si="0">SUM(D17:G17)</f>
        <v>428873717</v>
      </c>
      <c r="I17" s="144"/>
    </row>
    <row r="18" spans="1:12" ht="12.75">
      <c r="A18" s="35"/>
      <c r="B18" s="420" t="s">
        <v>51</v>
      </c>
      <c r="C18" s="420"/>
      <c r="D18" s="150">
        <v>0</v>
      </c>
      <c r="E18" s="150">
        <v>0</v>
      </c>
      <c r="F18" s="150">
        <v>0</v>
      </c>
      <c r="G18" s="150">
        <v>0</v>
      </c>
      <c r="H18" s="148">
        <f t="shared" si="0"/>
        <v>0</v>
      </c>
      <c r="I18" s="144"/>
    </row>
    <row r="19" spans="1:12" ht="12.75">
      <c r="A19" s="35"/>
      <c r="B19" s="420" t="s">
        <v>142</v>
      </c>
      <c r="C19" s="420"/>
      <c r="D19" s="150">
        <v>0</v>
      </c>
      <c r="E19" s="150">
        <v>0</v>
      </c>
      <c r="F19" s="150">
        <v>0</v>
      </c>
      <c r="G19" s="150">
        <v>0</v>
      </c>
      <c r="H19" s="148">
        <f t="shared" si="0"/>
        <v>0</v>
      </c>
      <c r="I19" s="144"/>
    </row>
    <row r="20" spans="1:12" ht="9.9499999999999993" customHeight="1">
      <c r="A20" s="78"/>
      <c r="B20" s="147"/>
      <c r="C20" s="43"/>
      <c r="D20" s="148"/>
      <c r="E20" s="148"/>
      <c r="F20" s="148"/>
      <c r="G20" s="148"/>
      <c r="H20" s="148"/>
      <c r="I20" s="144"/>
    </row>
    <row r="21" spans="1:12" ht="12.75">
      <c r="A21" s="78"/>
      <c r="B21" s="485" t="s">
        <v>143</v>
      </c>
      <c r="C21" s="485"/>
      <c r="D21" s="149">
        <f>SUM(D22:D25)</f>
        <v>636001</v>
      </c>
      <c r="E21" s="149">
        <f>SUM(E22:E25)</f>
        <v>0</v>
      </c>
      <c r="F21" s="149">
        <f>SUM(F22:F25)</f>
        <v>690388</v>
      </c>
      <c r="G21" s="149">
        <f>SUM(G22:G25)</f>
        <v>0</v>
      </c>
      <c r="H21" s="149">
        <f t="shared" si="0"/>
        <v>1326389</v>
      </c>
      <c r="I21" s="144"/>
    </row>
    <row r="22" spans="1:12" ht="12.75">
      <c r="A22" s="35"/>
      <c r="B22" s="420" t="s">
        <v>144</v>
      </c>
      <c r="C22" s="420"/>
      <c r="D22" s="150">
        <v>0</v>
      </c>
      <c r="E22" s="150">
        <v>0</v>
      </c>
      <c r="F22" s="150">
        <f>+ESF!J52</f>
        <v>690388</v>
      </c>
      <c r="G22" s="150">
        <v>0</v>
      </c>
      <c r="H22" s="148">
        <f t="shared" si="0"/>
        <v>690388</v>
      </c>
      <c r="I22" s="144"/>
    </row>
    <row r="23" spans="1:12" ht="12.75">
      <c r="A23" s="35"/>
      <c r="B23" s="420" t="s">
        <v>55</v>
      </c>
      <c r="C23" s="420"/>
      <c r="D23" s="150">
        <v>0</v>
      </c>
      <c r="E23" s="150">
        <f>+ESF!J53</f>
        <v>0</v>
      </c>
      <c r="F23" s="150">
        <v>0</v>
      </c>
      <c r="G23" s="150">
        <v>0</v>
      </c>
      <c r="H23" s="148">
        <f t="shared" si="0"/>
        <v>0</v>
      </c>
      <c r="I23" s="144"/>
    </row>
    <row r="24" spans="1:12" ht="12.75">
      <c r="A24" s="35"/>
      <c r="B24" s="420" t="s">
        <v>145</v>
      </c>
      <c r="C24" s="420"/>
      <c r="D24" s="150">
        <v>0</v>
      </c>
      <c r="E24" s="150">
        <v>0</v>
      </c>
      <c r="F24" s="150">
        <v>0</v>
      </c>
      <c r="G24" s="150">
        <v>0</v>
      </c>
      <c r="H24" s="148">
        <f t="shared" si="0"/>
        <v>0</v>
      </c>
      <c r="I24" s="144"/>
    </row>
    <row r="25" spans="1:12" ht="12.75">
      <c r="A25" s="35"/>
      <c r="B25" s="420" t="s">
        <v>57</v>
      </c>
      <c r="C25" s="420"/>
      <c r="D25" s="150">
        <f>+ESF!J55</f>
        <v>636001</v>
      </c>
      <c r="E25" s="150">
        <v>0</v>
      </c>
      <c r="F25" s="150">
        <v>0</v>
      </c>
      <c r="G25" s="150">
        <v>0</v>
      </c>
      <c r="H25" s="148">
        <f t="shared" si="0"/>
        <v>636001</v>
      </c>
      <c r="I25" s="144"/>
    </row>
    <row r="26" spans="1:12" ht="9.9499999999999993" customHeight="1">
      <c r="A26" s="78"/>
      <c r="B26" s="147"/>
      <c r="C26" s="43"/>
      <c r="D26" s="148"/>
      <c r="E26" s="148"/>
      <c r="F26" s="148"/>
      <c r="G26" s="148"/>
      <c r="H26" s="148"/>
      <c r="I26" s="144"/>
    </row>
    <row r="27" spans="1:12" ht="19.5" thickBot="1">
      <c r="A27" s="78"/>
      <c r="B27" s="486" t="s">
        <v>200</v>
      </c>
      <c r="C27" s="486"/>
      <c r="D27" s="151">
        <f>D14+D16+D21</f>
        <v>429509718</v>
      </c>
      <c r="E27" s="151">
        <f>E14+E16+E21</f>
        <v>0</v>
      </c>
      <c r="F27" s="151">
        <f>F14+F16+F21</f>
        <v>690388</v>
      </c>
      <c r="G27" s="151">
        <f>G14+G16+G21</f>
        <v>0</v>
      </c>
      <c r="H27" s="151">
        <f>SUM(D27:G27)</f>
        <v>430200106</v>
      </c>
      <c r="I27" s="144"/>
      <c r="J27" s="261" t="str">
        <f>IF(H27=ESF!J63," ","ERROR")</f>
        <v xml:space="preserve"> </v>
      </c>
      <c r="L27" s="385"/>
    </row>
    <row r="28" spans="1:12" ht="12.75">
      <c r="A28" s="35"/>
      <c r="B28" s="43"/>
      <c r="C28" s="57"/>
      <c r="D28" s="148"/>
      <c r="E28" s="148"/>
      <c r="F28" s="148"/>
      <c r="G28" s="148"/>
      <c r="H28" s="148"/>
      <c r="I28" s="144"/>
    </row>
    <row r="29" spans="1:12" ht="12.75">
      <c r="A29" s="78"/>
      <c r="B29" s="485" t="s">
        <v>146</v>
      </c>
      <c r="C29" s="485"/>
      <c r="D29" s="149">
        <f>SUM(D30:D32)</f>
        <v>20657145</v>
      </c>
      <c r="E29" s="149">
        <f>SUM(E30:E32)</f>
        <v>0</v>
      </c>
      <c r="F29" s="149">
        <f>SUM(F30:F32)</f>
        <v>0</v>
      </c>
      <c r="G29" s="149">
        <f>SUM(G30:G32)</f>
        <v>0</v>
      </c>
      <c r="H29" s="149">
        <f>SUM(D29:G29)</f>
        <v>20657145</v>
      </c>
      <c r="I29" s="144"/>
    </row>
    <row r="30" spans="1:12" ht="12.75">
      <c r="A30" s="35"/>
      <c r="B30" s="420" t="s">
        <v>50</v>
      </c>
      <c r="C30" s="420"/>
      <c r="D30" s="150">
        <f>+ESF!I46-ESF!J46</f>
        <v>20657145</v>
      </c>
      <c r="E30" s="150">
        <v>0</v>
      </c>
      <c r="F30" s="150">
        <v>0</v>
      </c>
      <c r="G30" s="150">
        <v>0</v>
      </c>
      <c r="H30" s="148">
        <f>SUM(D30:G30)</f>
        <v>20657145</v>
      </c>
      <c r="I30" s="144"/>
    </row>
    <row r="31" spans="1:12" ht="12.75">
      <c r="A31" s="35"/>
      <c r="B31" s="420" t="s">
        <v>51</v>
      </c>
      <c r="C31" s="420"/>
      <c r="D31" s="150">
        <v>0</v>
      </c>
      <c r="E31" s="150">
        <v>0</v>
      </c>
      <c r="F31" s="150">
        <v>0</v>
      </c>
      <c r="G31" s="150">
        <v>0</v>
      </c>
      <c r="H31" s="148">
        <f>SUM(D31:G31)</f>
        <v>0</v>
      </c>
      <c r="I31" s="144"/>
      <c r="L31" s="385"/>
    </row>
    <row r="32" spans="1:12" ht="12.75">
      <c r="A32" s="35"/>
      <c r="B32" s="420" t="s">
        <v>142</v>
      </c>
      <c r="C32" s="420"/>
      <c r="D32" s="150">
        <v>0</v>
      </c>
      <c r="E32" s="150">
        <v>0</v>
      </c>
      <c r="F32" s="150">
        <v>0</v>
      </c>
      <c r="G32" s="150">
        <v>0</v>
      </c>
      <c r="H32" s="148">
        <f>SUM(D32:G32)</f>
        <v>0</v>
      </c>
      <c r="I32" s="144"/>
      <c r="L32" s="387"/>
    </row>
    <row r="33" spans="1:12" ht="9.9499999999999993" customHeight="1">
      <c r="A33" s="78"/>
      <c r="B33" s="147"/>
      <c r="C33" s="43"/>
      <c r="D33" s="148"/>
      <c r="E33" s="148"/>
      <c r="F33" s="148"/>
      <c r="G33" s="148"/>
      <c r="H33" s="148"/>
      <c r="I33" s="144"/>
      <c r="L33" s="387"/>
    </row>
    <row r="34" spans="1:12" ht="12.75">
      <c r="A34" s="78" t="s">
        <v>135</v>
      </c>
      <c r="B34" s="485" t="s">
        <v>143</v>
      </c>
      <c r="C34" s="485"/>
      <c r="D34" s="149">
        <f>SUM(D35:D38)</f>
        <v>19791</v>
      </c>
      <c r="E34" s="149">
        <f>SUM(E35:E38)</f>
        <v>0</v>
      </c>
      <c r="F34" s="149">
        <f>SUM(F35:F38)</f>
        <v>1425559</v>
      </c>
      <c r="G34" s="149">
        <f>SUM(G35:G38)</f>
        <v>0</v>
      </c>
      <c r="H34" s="149">
        <f>SUM(D34:G34)</f>
        <v>1445350</v>
      </c>
      <c r="I34" s="144"/>
    </row>
    <row r="35" spans="1:12" ht="12.75">
      <c r="A35" s="35"/>
      <c r="B35" s="420" t="s">
        <v>144</v>
      </c>
      <c r="C35" s="420"/>
      <c r="D35" s="150">
        <v>0</v>
      </c>
      <c r="E35" s="150">
        <v>0</v>
      </c>
      <c r="F35" s="150">
        <f>+ESF!I52</f>
        <v>1425559</v>
      </c>
      <c r="G35" s="150">
        <v>0</v>
      </c>
      <c r="H35" s="148">
        <f>SUM(D35:G35)</f>
        <v>1425559</v>
      </c>
      <c r="I35" s="144"/>
    </row>
    <row r="36" spans="1:12" ht="12.75">
      <c r="A36" s="35"/>
      <c r="B36" s="420" t="s">
        <v>55</v>
      </c>
      <c r="C36" s="420"/>
      <c r="D36" s="150">
        <v>0</v>
      </c>
      <c r="E36" s="150">
        <f>+ESF!I53-E23</f>
        <v>0</v>
      </c>
      <c r="F36" s="150">
        <v>0</v>
      </c>
      <c r="G36" s="150">
        <v>0</v>
      </c>
      <c r="H36" s="148">
        <f>SUM(D36:G36)</f>
        <v>0</v>
      </c>
      <c r="I36" s="144"/>
    </row>
    <row r="37" spans="1:12" ht="12.75">
      <c r="A37" s="35"/>
      <c r="B37" s="420" t="s">
        <v>145</v>
      </c>
      <c r="C37" s="420"/>
      <c r="D37" s="150">
        <v>0</v>
      </c>
      <c r="E37" s="150">
        <v>0</v>
      </c>
      <c r="F37" s="150">
        <v>0</v>
      </c>
      <c r="G37" s="150">
        <v>0</v>
      </c>
      <c r="H37" s="148">
        <f>SUM(D37:G37)</f>
        <v>0</v>
      </c>
      <c r="I37" s="144"/>
    </row>
    <row r="38" spans="1:12" ht="12.75">
      <c r="A38" s="35"/>
      <c r="B38" s="420" t="s">
        <v>57</v>
      </c>
      <c r="C38" s="420"/>
      <c r="D38" s="150">
        <f>+ESF!I55-ESF!J55</f>
        <v>19791</v>
      </c>
      <c r="E38" s="150">
        <v>0</v>
      </c>
      <c r="F38" s="150">
        <v>0</v>
      </c>
      <c r="G38" s="150">
        <v>0</v>
      </c>
      <c r="H38" s="148">
        <f>SUM(D38:G38)</f>
        <v>19791</v>
      </c>
      <c r="I38" s="144"/>
      <c r="K38" s="387"/>
    </row>
    <row r="39" spans="1:12" ht="9.9499999999999993" customHeight="1">
      <c r="A39" s="78"/>
      <c r="B39" s="147"/>
      <c r="C39" s="43"/>
      <c r="D39" s="148"/>
      <c r="E39" s="148"/>
      <c r="F39" s="148"/>
      <c r="G39" s="148"/>
      <c r="H39" s="148"/>
      <c r="I39" s="144"/>
      <c r="K39" s="385"/>
    </row>
    <row r="40" spans="1:12" ht="18.75">
      <c r="A40" s="152"/>
      <c r="B40" s="487" t="s">
        <v>201</v>
      </c>
      <c r="C40" s="487"/>
      <c r="D40" s="153">
        <f>D27+D29+D34</f>
        <v>450186654</v>
      </c>
      <c r="E40" s="153">
        <f>E27+E29+E34</f>
        <v>0</v>
      </c>
      <c r="F40" s="153">
        <f>F29+F34</f>
        <v>1425559</v>
      </c>
      <c r="G40" s="153">
        <f>G27+G29+G34</f>
        <v>0</v>
      </c>
      <c r="H40" s="153">
        <f>SUM(D40:G40)</f>
        <v>451612213</v>
      </c>
      <c r="I40" s="154"/>
      <c r="J40" s="261" t="str">
        <f>IF(H40=ESF!I63," ","ERROR")</f>
        <v xml:space="preserve"> </v>
      </c>
      <c r="K40" s="387"/>
      <c r="L40" s="387"/>
    </row>
    <row r="41" spans="1:12" ht="6" customHeight="1">
      <c r="A41" s="155"/>
      <c r="B41" s="155"/>
      <c r="C41" s="155"/>
      <c r="D41" s="155"/>
      <c r="E41" s="155"/>
      <c r="F41" s="155"/>
      <c r="G41" s="155"/>
      <c r="H41" s="155"/>
      <c r="I41" s="156"/>
      <c r="K41" s="387"/>
    </row>
    <row r="42" spans="1:12" ht="6" customHeight="1">
      <c r="D42" s="157"/>
      <c r="E42" s="157"/>
      <c r="I42" s="42"/>
    </row>
    <row r="43" spans="1:12" ht="15" customHeight="1">
      <c r="A43" s="19"/>
      <c r="B43" s="427" t="s">
        <v>78</v>
      </c>
      <c r="C43" s="427"/>
      <c r="D43" s="427"/>
      <c r="E43" s="427"/>
      <c r="F43" s="427"/>
      <c r="G43" s="427"/>
      <c r="H43" s="427"/>
      <c r="I43" s="427"/>
      <c r="K43" s="387"/>
    </row>
    <row r="44" spans="1:12" ht="9.75" customHeight="1">
      <c r="A44" s="19"/>
      <c r="B44" s="57"/>
      <c r="C44" s="58"/>
      <c r="D44" s="59"/>
      <c r="E44" s="59"/>
      <c r="F44" s="19"/>
      <c r="G44" s="60"/>
      <c r="H44" s="58"/>
      <c r="I44" s="59"/>
      <c r="K44" s="385"/>
    </row>
    <row r="45" spans="1:12" ht="50.1" customHeight="1">
      <c r="A45" s="19"/>
      <c r="B45" s="57"/>
      <c r="C45" s="428"/>
      <c r="D45" s="428"/>
      <c r="E45" s="59"/>
      <c r="F45" s="19"/>
      <c r="G45" s="488"/>
      <c r="H45" s="488"/>
      <c r="I45" s="59"/>
      <c r="K45" s="385"/>
    </row>
    <row r="46" spans="1:12" ht="14.1" customHeight="1">
      <c r="A46" s="19"/>
      <c r="B46" s="64"/>
      <c r="C46" s="430" t="s">
        <v>411</v>
      </c>
      <c r="D46" s="430"/>
      <c r="E46" s="59"/>
      <c r="F46" s="489" t="s">
        <v>413</v>
      </c>
      <c r="G46" s="490"/>
      <c r="H46" s="490"/>
      <c r="I46" s="43"/>
    </row>
    <row r="47" spans="1:12" ht="14.1" customHeight="1">
      <c r="A47" s="19"/>
      <c r="B47" s="65"/>
      <c r="C47" s="425" t="s">
        <v>412</v>
      </c>
      <c r="D47" s="425"/>
      <c r="E47" s="66"/>
      <c r="F47" s="425" t="s">
        <v>415</v>
      </c>
      <c r="G47" s="491"/>
      <c r="H47" s="491"/>
      <c r="I47" s="43"/>
    </row>
  </sheetData>
  <sheetProtection formatCells="0" selectLockedCells="1"/>
  <mergeCells count="38">
    <mergeCell ref="C47:D47"/>
    <mergeCell ref="B40:C40"/>
    <mergeCell ref="B43:I43"/>
    <mergeCell ref="C45:D45"/>
    <mergeCell ref="G45:H45"/>
    <mergeCell ref="C46:D46"/>
    <mergeCell ref="F46:H46"/>
    <mergeCell ref="F47:H47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I8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55118110236220474" bottom="0.59055118110236227" header="0" footer="0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showWhiteSpace="0" topLeftCell="G40" workbookViewId="0">
      <selection activeCell="L54" sqref="L54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8" width="11.42578125" style="20"/>
    <col min="19" max="19" width="18.140625" style="20" bestFit="1" customWidth="1"/>
    <col min="20" max="16384" width="11.42578125" style="20"/>
  </cols>
  <sheetData>
    <row r="1" spans="1:17" s="19" customFormat="1" ht="16.5" customHeight="1">
      <c r="B1" s="25"/>
      <c r="C1" s="25"/>
      <c r="D1" s="25"/>
      <c r="E1" s="418" t="s">
        <v>194</v>
      </c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25"/>
      <c r="Q1" s="25"/>
    </row>
    <row r="2" spans="1:17" ht="15" customHeight="1">
      <c r="B2" s="25"/>
      <c r="C2" s="25"/>
      <c r="D2" s="25"/>
      <c r="E2" s="418" t="s">
        <v>176</v>
      </c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25"/>
      <c r="Q2" s="25"/>
    </row>
    <row r="3" spans="1:17" ht="15" customHeight="1">
      <c r="B3" s="25"/>
      <c r="C3" s="25"/>
      <c r="D3" s="25"/>
      <c r="E3" s="418" t="s">
        <v>196</v>
      </c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25"/>
      <c r="Q3" s="25"/>
    </row>
    <row r="4" spans="1:17" ht="16.5" customHeight="1">
      <c r="B4" s="25"/>
      <c r="C4" s="25"/>
      <c r="D4" s="25"/>
      <c r="E4" s="418" t="s">
        <v>1</v>
      </c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25"/>
      <c r="Q4" s="25"/>
    </row>
    <row r="5" spans="1:17" ht="3" customHeight="1">
      <c r="C5" s="26"/>
      <c r="D5" s="239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25"/>
      <c r="P5" s="19"/>
      <c r="Q5" s="19"/>
    </row>
    <row r="6" spans="1:17" ht="19.5" customHeight="1">
      <c r="A6" s="67"/>
      <c r="B6" s="431" t="s">
        <v>4</v>
      </c>
      <c r="C6" s="431"/>
      <c r="D6" s="431"/>
      <c r="E6" s="419" t="s">
        <v>410</v>
      </c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137"/>
      <c r="Q6" s="19"/>
    </row>
    <row r="7" spans="1:17" s="19" customFormat="1" ht="5.0999999999999996" customHeight="1">
      <c r="A7" s="21"/>
      <c r="B7" s="26"/>
      <c r="C7" s="26"/>
      <c r="D7" s="239"/>
      <c r="E7" s="26"/>
      <c r="F7" s="26"/>
      <c r="G7" s="240"/>
      <c r="H7" s="240"/>
      <c r="I7" s="239"/>
    </row>
    <row r="8" spans="1:17" s="19" customFormat="1" ht="3" customHeight="1">
      <c r="A8" s="21"/>
      <c r="B8" s="21"/>
      <c r="C8" s="241"/>
      <c r="D8" s="239"/>
      <c r="E8" s="241"/>
      <c r="F8" s="241"/>
      <c r="G8" s="242"/>
      <c r="H8" s="242"/>
      <c r="I8" s="239"/>
    </row>
    <row r="9" spans="1:17" s="19" customFormat="1" ht="31.5" customHeight="1">
      <c r="A9" s="243"/>
      <c r="B9" s="492" t="s">
        <v>76</v>
      </c>
      <c r="C9" s="492"/>
      <c r="D9" s="492"/>
      <c r="E9" s="492"/>
      <c r="F9" s="116"/>
      <c r="G9" s="112">
        <v>2014</v>
      </c>
      <c r="H9" s="112">
        <v>2013</v>
      </c>
      <c r="I9" s="244"/>
      <c r="J9" s="492" t="s">
        <v>76</v>
      </c>
      <c r="K9" s="492"/>
      <c r="L9" s="492"/>
      <c r="M9" s="492"/>
      <c r="N9" s="116"/>
      <c r="O9" s="112">
        <v>2014</v>
      </c>
      <c r="P9" s="112">
        <v>2013</v>
      </c>
      <c r="Q9" s="245"/>
    </row>
    <row r="10" spans="1:17" s="19" customFormat="1" ht="3" customHeight="1">
      <c r="A10" s="31"/>
      <c r="B10" s="21"/>
      <c r="C10" s="21"/>
      <c r="D10" s="32"/>
      <c r="E10" s="32"/>
      <c r="F10" s="32"/>
      <c r="G10" s="246"/>
      <c r="H10" s="246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6"/>
      <c r="H11" s="246"/>
      <c r="I11" s="38"/>
      <c r="Q11" s="34"/>
    </row>
    <row r="12" spans="1:17" ht="17.25" customHeight="1">
      <c r="A12" s="35"/>
      <c r="B12" s="493" t="s">
        <v>177</v>
      </c>
      <c r="C12" s="493"/>
      <c r="D12" s="493"/>
      <c r="E12" s="493"/>
      <c r="F12" s="493"/>
      <c r="G12" s="246"/>
      <c r="H12" s="246"/>
      <c r="I12" s="38"/>
      <c r="J12" s="493" t="s">
        <v>178</v>
      </c>
      <c r="K12" s="493"/>
      <c r="L12" s="493"/>
      <c r="M12" s="493"/>
      <c r="N12" s="493"/>
      <c r="O12" s="247"/>
      <c r="P12" s="247"/>
      <c r="Q12" s="34"/>
    </row>
    <row r="13" spans="1:17" ht="17.25" customHeight="1">
      <c r="A13" s="35"/>
      <c r="B13" s="38"/>
      <c r="C13" s="36"/>
      <c r="D13" s="38"/>
      <c r="E13" s="36"/>
      <c r="F13" s="36"/>
      <c r="G13" s="246"/>
      <c r="H13" s="246"/>
      <c r="I13" s="38"/>
      <c r="J13" s="38"/>
      <c r="K13" s="36"/>
      <c r="L13" s="36"/>
      <c r="M13" s="36"/>
      <c r="N13" s="36"/>
      <c r="O13" s="247"/>
      <c r="P13" s="247"/>
      <c r="Q13" s="34"/>
    </row>
    <row r="14" spans="1:17" ht="17.25" customHeight="1">
      <c r="A14" s="35"/>
      <c r="B14" s="38"/>
      <c r="C14" s="493" t="s">
        <v>67</v>
      </c>
      <c r="D14" s="493"/>
      <c r="E14" s="493"/>
      <c r="F14" s="493"/>
      <c r="G14" s="248">
        <f>SUM(G15:G25)</f>
        <v>7677113.0800000001</v>
      </c>
      <c r="H14" s="248">
        <f>SUM(H15:H25)</f>
        <v>7514351.9900000002</v>
      </c>
      <c r="I14" s="38"/>
      <c r="J14" s="38"/>
      <c r="K14" s="493" t="s">
        <v>67</v>
      </c>
      <c r="L14" s="493"/>
      <c r="M14" s="493"/>
      <c r="N14" s="493"/>
      <c r="O14" s="248">
        <f>SUM(O15:O17)</f>
        <v>0</v>
      </c>
      <c r="P14" s="248">
        <f>SUM(P15:P17)</f>
        <v>0</v>
      </c>
      <c r="Q14" s="34"/>
    </row>
    <row r="15" spans="1:17" ht="15" customHeight="1">
      <c r="A15" s="35"/>
      <c r="B15" s="38"/>
      <c r="C15" s="36"/>
      <c r="D15" s="494" t="s">
        <v>86</v>
      </c>
      <c r="E15" s="494"/>
      <c r="F15" s="494"/>
      <c r="G15" s="249">
        <v>0</v>
      </c>
      <c r="H15" s="249">
        <v>0</v>
      </c>
      <c r="I15" s="38"/>
      <c r="J15" s="38"/>
      <c r="K15" s="19"/>
      <c r="L15" s="495" t="s">
        <v>33</v>
      </c>
      <c r="M15" s="495"/>
      <c r="N15" s="495"/>
      <c r="O15" s="249">
        <v>0</v>
      </c>
      <c r="P15" s="249">
        <v>0</v>
      </c>
      <c r="Q15" s="34"/>
    </row>
    <row r="16" spans="1:17" ht="15" customHeight="1">
      <c r="A16" s="35"/>
      <c r="B16" s="38"/>
      <c r="C16" s="36"/>
      <c r="D16" s="494" t="s">
        <v>207</v>
      </c>
      <c r="E16" s="494"/>
      <c r="F16" s="494"/>
      <c r="G16" s="249"/>
      <c r="H16" s="249"/>
      <c r="I16" s="38"/>
      <c r="J16" s="38"/>
      <c r="K16" s="19"/>
      <c r="L16" s="495" t="s">
        <v>35</v>
      </c>
      <c r="M16" s="495"/>
      <c r="N16" s="495"/>
      <c r="O16" s="249">
        <v>0</v>
      </c>
      <c r="P16" s="249">
        <v>0</v>
      </c>
      <c r="Q16" s="34"/>
    </row>
    <row r="17" spans="1:19" ht="15" customHeight="1">
      <c r="A17" s="35"/>
      <c r="B17" s="38"/>
      <c r="C17" s="250"/>
      <c r="D17" s="494" t="s">
        <v>179</v>
      </c>
      <c r="E17" s="494"/>
      <c r="F17" s="494"/>
      <c r="G17" s="249">
        <v>0</v>
      </c>
      <c r="H17" s="249">
        <v>0</v>
      </c>
      <c r="I17" s="38"/>
      <c r="J17" s="38"/>
      <c r="K17" s="246"/>
      <c r="L17" s="495" t="s">
        <v>211</v>
      </c>
      <c r="M17" s="495"/>
      <c r="N17" s="495"/>
      <c r="O17" s="249">
        <v>0</v>
      </c>
      <c r="P17" s="249">
        <v>0</v>
      </c>
      <c r="Q17" s="34"/>
    </row>
    <row r="18" spans="1:19" ht="15" customHeight="1">
      <c r="A18" s="35"/>
      <c r="B18" s="38"/>
      <c r="C18" s="250"/>
      <c r="D18" s="494" t="s">
        <v>92</v>
      </c>
      <c r="E18" s="494"/>
      <c r="F18" s="494"/>
      <c r="G18" s="249">
        <v>0</v>
      </c>
      <c r="H18" s="249">
        <v>0</v>
      </c>
      <c r="I18" s="38"/>
      <c r="J18" s="38"/>
      <c r="K18" s="246"/>
      <c r="Q18" s="34"/>
    </row>
    <row r="19" spans="1:19" ht="15" customHeight="1">
      <c r="A19" s="35"/>
      <c r="B19" s="38"/>
      <c r="C19" s="250"/>
      <c r="D19" s="494" t="s">
        <v>93</v>
      </c>
      <c r="E19" s="494"/>
      <c r="F19" s="494"/>
      <c r="G19" s="249">
        <v>0</v>
      </c>
      <c r="H19" s="249">
        <v>0</v>
      </c>
      <c r="I19" s="38"/>
      <c r="J19" s="38"/>
      <c r="K19" s="251" t="s">
        <v>68</v>
      </c>
      <c r="L19" s="251"/>
      <c r="M19" s="251"/>
      <c r="N19" s="251"/>
      <c r="O19" s="248">
        <f>SUM(O20:O22)</f>
        <v>749338.20000000007</v>
      </c>
      <c r="P19" s="248">
        <f>SUM(P20:P22)</f>
        <v>11021.380000000001</v>
      </c>
      <c r="Q19" s="34"/>
    </row>
    <row r="20" spans="1:19" ht="15" customHeight="1">
      <c r="A20" s="35"/>
      <c r="B20" s="38"/>
      <c r="C20" s="250"/>
      <c r="D20" s="494" t="s">
        <v>94</v>
      </c>
      <c r="E20" s="494"/>
      <c r="F20" s="494"/>
      <c r="G20" s="249">
        <v>0</v>
      </c>
      <c r="H20" s="249">
        <v>0</v>
      </c>
      <c r="I20" s="38"/>
      <c r="J20" s="38"/>
      <c r="K20" s="246"/>
      <c r="L20" s="250" t="s">
        <v>33</v>
      </c>
      <c r="M20" s="250"/>
      <c r="N20" s="250"/>
      <c r="O20" s="249">
        <v>681115</v>
      </c>
      <c r="P20" s="249">
        <v>9072.7800000000007</v>
      </c>
      <c r="Q20" s="34"/>
      <c r="R20" s="385"/>
    </row>
    <row r="21" spans="1:19" ht="15" customHeight="1">
      <c r="A21" s="35"/>
      <c r="B21" s="38"/>
      <c r="C21" s="250"/>
      <c r="D21" s="494" t="s">
        <v>96</v>
      </c>
      <c r="E21" s="494"/>
      <c r="F21" s="494"/>
      <c r="G21" s="249">
        <v>0</v>
      </c>
      <c r="H21" s="249">
        <v>0</v>
      </c>
      <c r="I21" s="38"/>
      <c r="J21" s="38"/>
      <c r="K21" s="246"/>
      <c r="L21" s="495" t="s">
        <v>35</v>
      </c>
      <c r="M21" s="495"/>
      <c r="N21" s="495"/>
      <c r="O21" s="249">
        <v>61119.8</v>
      </c>
      <c r="P21" s="249">
        <v>1948.6</v>
      </c>
      <c r="Q21" s="34"/>
      <c r="S21" s="385"/>
    </row>
    <row r="22" spans="1:19" ht="28.5" customHeight="1">
      <c r="A22" s="35"/>
      <c r="B22" s="38"/>
      <c r="C22" s="250"/>
      <c r="D22" s="494" t="s">
        <v>98</v>
      </c>
      <c r="E22" s="494"/>
      <c r="F22" s="494"/>
      <c r="G22" s="249">
        <v>0</v>
      </c>
      <c r="H22" s="249">
        <v>0</v>
      </c>
      <c r="I22" s="38"/>
      <c r="J22" s="38"/>
      <c r="K22" s="19"/>
      <c r="L22" s="495" t="s">
        <v>212</v>
      </c>
      <c r="M22" s="495"/>
      <c r="N22" s="495"/>
      <c r="O22" s="249">
        <v>7103.4</v>
      </c>
      <c r="P22" s="249">
        <v>0</v>
      </c>
      <c r="Q22" s="34"/>
    </row>
    <row r="23" spans="1:19" ht="15" customHeight="1">
      <c r="A23" s="35"/>
      <c r="B23" s="38"/>
      <c r="C23" s="250"/>
      <c r="D23" s="494" t="s">
        <v>103</v>
      </c>
      <c r="E23" s="494"/>
      <c r="F23" s="494"/>
      <c r="G23" s="249">
        <v>6381968</v>
      </c>
      <c r="H23" s="249">
        <v>6434621</v>
      </c>
      <c r="I23" s="38"/>
      <c r="J23" s="38"/>
      <c r="K23" s="493" t="s">
        <v>180</v>
      </c>
      <c r="L23" s="493"/>
      <c r="M23" s="493"/>
      <c r="N23" s="493"/>
      <c r="O23" s="248">
        <f>O14-O19</f>
        <v>-749338.20000000007</v>
      </c>
      <c r="P23" s="248">
        <f>P14-P19</f>
        <v>-11021.380000000001</v>
      </c>
      <c r="Q23" s="34"/>
      <c r="S23" s="385"/>
    </row>
    <row r="24" spans="1:19" ht="15" customHeight="1">
      <c r="A24" s="35"/>
      <c r="B24" s="38"/>
      <c r="C24" s="250"/>
      <c r="D24" s="494" t="s">
        <v>208</v>
      </c>
      <c r="E24" s="494"/>
      <c r="F24" s="494"/>
      <c r="G24" s="249">
        <v>0</v>
      </c>
      <c r="H24" s="249">
        <v>0</v>
      </c>
      <c r="I24" s="38"/>
      <c r="J24" s="38"/>
      <c r="Q24" s="34"/>
    </row>
    <row r="25" spans="1:19" ht="15" customHeight="1">
      <c r="A25" s="35"/>
      <c r="B25" s="38"/>
      <c r="C25" s="250"/>
      <c r="D25" s="494" t="s">
        <v>209</v>
      </c>
      <c r="E25" s="494"/>
      <c r="F25" s="177"/>
      <c r="G25" s="249">
        <f>604756.28+690388.8</f>
        <v>1295145.08</v>
      </c>
      <c r="H25" s="249">
        <v>1079730.99</v>
      </c>
      <c r="I25" s="38"/>
      <c r="J25" s="19"/>
      <c r="Q25" s="34"/>
    </row>
    <row r="26" spans="1:19" ht="15" customHeight="1">
      <c r="A26" s="35"/>
      <c r="B26" s="38"/>
      <c r="C26" s="36"/>
      <c r="D26" s="38"/>
      <c r="E26" s="36"/>
      <c r="F26" s="36"/>
      <c r="G26" s="246"/>
      <c r="H26" s="246"/>
      <c r="I26" s="38"/>
      <c r="J26" s="493" t="s">
        <v>181</v>
      </c>
      <c r="K26" s="493"/>
      <c r="L26" s="493"/>
      <c r="M26" s="493"/>
      <c r="N26" s="493"/>
      <c r="O26" s="19"/>
      <c r="P26" s="19"/>
      <c r="Q26" s="34"/>
      <c r="S26" s="385"/>
    </row>
    <row r="27" spans="1:19" ht="15" customHeight="1">
      <c r="A27" s="35"/>
      <c r="B27" s="38"/>
      <c r="C27" s="493" t="s">
        <v>68</v>
      </c>
      <c r="D27" s="493"/>
      <c r="E27" s="493"/>
      <c r="F27" s="493"/>
      <c r="G27" s="248">
        <f>SUM(G28:G46)</f>
        <v>6251554.4600000009</v>
      </c>
      <c r="H27" s="248">
        <f>SUM(H28:H46)</f>
        <v>6187962.5999999996</v>
      </c>
      <c r="I27" s="38"/>
      <c r="J27" s="38"/>
      <c r="K27" s="36"/>
      <c r="L27" s="38"/>
      <c r="M27" s="177"/>
      <c r="N27" s="177"/>
      <c r="O27" s="247"/>
      <c r="P27" s="247"/>
      <c r="Q27" s="34"/>
    </row>
    <row r="28" spans="1:19" ht="15" customHeight="1">
      <c r="A28" s="35"/>
      <c r="B28" s="38"/>
      <c r="C28" s="251"/>
      <c r="D28" s="494" t="s">
        <v>182</v>
      </c>
      <c r="E28" s="494"/>
      <c r="F28" s="494"/>
      <c r="G28" s="249">
        <v>4983966.4400000004</v>
      </c>
      <c r="H28" s="249">
        <v>4973660.68</v>
      </c>
      <c r="I28" s="38"/>
      <c r="J28" s="38"/>
      <c r="K28" s="251" t="s">
        <v>67</v>
      </c>
      <c r="L28" s="251"/>
      <c r="M28" s="251"/>
      <c r="N28" s="251"/>
      <c r="O28" s="248">
        <f>O29+O32</f>
        <v>517494.22</v>
      </c>
      <c r="P28" s="248">
        <f>P29+P32</f>
        <v>571038.41</v>
      </c>
      <c r="Q28" s="34"/>
    </row>
    <row r="29" spans="1:19" ht="15" customHeight="1">
      <c r="A29" s="35"/>
      <c r="B29" s="38"/>
      <c r="C29" s="251"/>
      <c r="D29" s="494" t="s">
        <v>89</v>
      </c>
      <c r="E29" s="494"/>
      <c r="F29" s="494"/>
      <c r="G29" s="249">
        <v>240923.69</v>
      </c>
      <c r="H29" s="249">
        <v>273649.78999999998</v>
      </c>
      <c r="I29" s="38"/>
      <c r="J29" s="19"/>
      <c r="K29" s="19"/>
      <c r="L29" s="250" t="s">
        <v>183</v>
      </c>
      <c r="M29" s="250"/>
      <c r="N29" s="250"/>
      <c r="O29" s="249">
        <f>SUM(O30:O31)</f>
        <v>517494.22</v>
      </c>
      <c r="P29" s="249">
        <f>SUM(P30:P31)</f>
        <v>571038.41</v>
      </c>
      <c r="Q29" s="34"/>
      <c r="S29" s="385"/>
    </row>
    <row r="30" spans="1:19" ht="15" customHeight="1">
      <c r="A30" s="35"/>
      <c r="B30" s="38"/>
      <c r="C30" s="251"/>
      <c r="D30" s="494" t="s">
        <v>91</v>
      </c>
      <c r="E30" s="494"/>
      <c r="F30" s="494"/>
      <c r="G30" s="249">
        <v>1021892.84</v>
      </c>
      <c r="H30" s="249">
        <v>937670.73</v>
      </c>
      <c r="I30" s="38"/>
      <c r="J30" s="38"/>
      <c r="K30" s="251"/>
      <c r="L30" s="250" t="s">
        <v>184</v>
      </c>
      <c r="M30" s="250"/>
      <c r="N30" s="250"/>
      <c r="O30" s="249">
        <v>517494.22</v>
      </c>
      <c r="P30" s="249">
        <v>571038.41</v>
      </c>
      <c r="Q30" s="34"/>
      <c r="S30" s="385"/>
    </row>
    <row r="31" spans="1:19" ht="15" customHeight="1">
      <c r="A31" s="35"/>
      <c r="B31" s="38"/>
      <c r="C31" s="36"/>
      <c r="D31" s="38"/>
      <c r="E31" s="36"/>
      <c r="F31" s="36"/>
      <c r="G31" s="246"/>
      <c r="H31" s="246"/>
      <c r="I31" s="38"/>
      <c r="J31" s="38"/>
      <c r="K31" s="251"/>
      <c r="L31" s="250" t="s">
        <v>186</v>
      </c>
      <c r="M31" s="250"/>
      <c r="N31" s="250"/>
      <c r="O31" s="249">
        <v>0</v>
      </c>
      <c r="P31" s="249">
        <v>0</v>
      </c>
      <c r="Q31" s="34"/>
    </row>
    <row r="32" spans="1:19" ht="15" customHeight="1">
      <c r="A32" s="35"/>
      <c r="B32" s="38"/>
      <c r="C32" s="251"/>
      <c r="D32" s="494" t="s">
        <v>95</v>
      </c>
      <c r="E32" s="494"/>
      <c r="F32" s="494"/>
      <c r="G32" s="249">
        <v>0</v>
      </c>
      <c r="H32" s="249">
        <v>0</v>
      </c>
      <c r="I32" s="38"/>
      <c r="J32" s="38"/>
      <c r="K32" s="251"/>
      <c r="L32" s="495" t="s">
        <v>214</v>
      </c>
      <c r="M32" s="495"/>
      <c r="N32" s="495"/>
      <c r="O32" s="249">
        <v>0</v>
      </c>
      <c r="P32" s="249">
        <v>0</v>
      </c>
      <c r="Q32" s="34"/>
    </row>
    <row r="33" spans="1:19" ht="15" customHeight="1">
      <c r="A33" s="35"/>
      <c r="B33" s="38"/>
      <c r="C33" s="251"/>
      <c r="D33" s="494" t="s">
        <v>185</v>
      </c>
      <c r="E33" s="494"/>
      <c r="F33" s="494"/>
      <c r="G33" s="249">
        <v>0</v>
      </c>
      <c r="H33" s="249">
        <v>0</v>
      </c>
      <c r="I33" s="38"/>
      <c r="J33" s="38"/>
      <c r="K33" s="246"/>
      <c r="Q33" s="34"/>
    </row>
    <row r="34" spans="1:19" ht="15" customHeight="1">
      <c r="A34" s="35"/>
      <c r="B34" s="38"/>
      <c r="C34" s="251"/>
      <c r="D34" s="494" t="s">
        <v>187</v>
      </c>
      <c r="E34" s="494"/>
      <c r="F34" s="494"/>
      <c r="G34" s="249">
        <v>0</v>
      </c>
      <c r="H34" s="249">
        <v>0</v>
      </c>
      <c r="I34" s="38"/>
      <c r="J34" s="38"/>
      <c r="K34" s="251" t="s">
        <v>68</v>
      </c>
      <c r="L34" s="251"/>
      <c r="M34" s="251"/>
      <c r="N34" s="251"/>
      <c r="O34" s="248">
        <f>O35+O38</f>
        <v>564136.74</v>
      </c>
      <c r="P34" s="248">
        <f>P35+P38</f>
        <v>512403.23</v>
      </c>
      <c r="Q34" s="34"/>
    </row>
    <row r="35" spans="1:19" ht="15" customHeight="1">
      <c r="A35" s="35"/>
      <c r="B35" s="38"/>
      <c r="C35" s="251"/>
      <c r="D35" s="494" t="s">
        <v>100</v>
      </c>
      <c r="E35" s="494"/>
      <c r="F35" s="494"/>
      <c r="G35" s="249">
        <v>0</v>
      </c>
      <c r="H35" s="249">
        <v>0</v>
      </c>
      <c r="I35" s="38"/>
      <c r="J35" s="38"/>
      <c r="K35" s="19"/>
      <c r="L35" s="250" t="s">
        <v>188</v>
      </c>
      <c r="M35" s="250"/>
      <c r="N35" s="250"/>
      <c r="O35" s="249">
        <f>SUM(O36:O37)</f>
        <v>0</v>
      </c>
      <c r="P35" s="249">
        <f>SUM(P36:P37)</f>
        <v>0</v>
      </c>
      <c r="Q35" s="34"/>
    </row>
    <row r="36" spans="1:19" ht="15" customHeight="1">
      <c r="A36" s="35"/>
      <c r="B36" s="38"/>
      <c r="C36" s="251"/>
      <c r="D36" s="494" t="s">
        <v>102</v>
      </c>
      <c r="E36" s="494"/>
      <c r="F36" s="494"/>
      <c r="G36" s="249">
        <v>0</v>
      </c>
      <c r="H36" s="249">
        <v>0</v>
      </c>
      <c r="I36" s="38"/>
      <c r="J36" s="38"/>
      <c r="K36" s="251"/>
      <c r="L36" s="250" t="s">
        <v>184</v>
      </c>
      <c r="M36" s="250"/>
      <c r="N36" s="250"/>
      <c r="O36" s="249">
        <v>0</v>
      </c>
      <c r="P36" s="249">
        <v>0</v>
      </c>
      <c r="Q36" s="34"/>
    </row>
    <row r="37" spans="1:19" ht="15" customHeight="1">
      <c r="A37" s="35"/>
      <c r="B37" s="38"/>
      <c r="C37" s="251"/>
      <c r="D37" s="494" t="s">
        <v>104</v>
      </c>
      <c r="E37" s="494"/>
      <c r="F37" s="494"/>
      <c r="G37" s="249">
        <v>0</v>
      </c>
      <c r="H37" s="249">
        <v>0</v>
      </c>
      <c r="I37" s="38"/>
      <c r="J37" s="19"/>
      <c r="K37" s="251"/>
      <c r="L37" s="250" t="s">
        <v>186</v>
      </c>
      <c r="M37" s="250"/>
      <c r="N37" s="250"/>
      <c r="O37" s="249">
        <v>0</v>
      </c>
      <c r="P37" s="249">
        <v>0</v>
      </c>
      <c r="Q37" s="34"/>
    </row>
    <row r="38" spans="1:19" ht="15" customHeight="1">
      <c r="A38" s="35"/>
      <c r="B38" s="38"/>
      <c r="C38" s="251"/>
      <c r="D38" s="494" t="s">
        <v>105</v>
      </c>
      <c r="E38" s="494"/>
      <c r="F38" s="494"/>
      <c r="G38" s="249">
        <v>0</v>
      </c>
      <c r="H38" s="249">
        <v>0</v>
      </c>
      <c r="I38" s="38"/>
      <c r="J38" s="38"/>
      <c r="K38" s="251"/>
      <c r="L38" s="495" t="s">
        <v>213</v>
      </c>
      <c r="M38" s="495"/>
      <c r="N38" s="495"/>
      <c r="O38" s="249">
        <v>564136.74</v>
      </c>
      <c r="P38" s="249">
        <v>512403.23</v>
      </c>
      <c r="Q38" s="34"/>
    </row>
    <row r="39" spans="1:19" ht="15" customHeight="1">
      <c r="A39" s="35"/>
      <c r="B39" s="38"/>
      <c r="C39" s="251"/>
      <c r="D39" s="494" t="s">
        <v>106</v>
      </c>
      <c r="E39" s="494"/>
      <c r="F39" s="494"/>
      <c r="G39" s="249">
        <v>0</v>
      </c>
      <c r="H39" s="249">
        <v>0</v>
      </c>
      <c r="I39" s="38"/>
      <c r="J39" s="38"/>
      <c r="K39" s="246"/>
      <c r="Q39" s="34"/>
    </row>
    <row r="40" spans="1:19" ht="15" customHeight="1">
      <c r="A40" s="35"/>
      <c r="B40" s="38"/>
      <c r="C40" s="251"/>
      <c r="D40" s="494" t="s">
        <v>108</v>
      </c>
      <c r="E40" s="494"/>
      <c r="F40" s="494"/>
      <c r="G40" s="249">
        <v>0</v>
      </c>
      <c r="H40" s="249">
        <v>0</v>
      </c>
      <c r="I40" s="38"/>
      <c r="J40" s="38"/>
      <c r="K40" s="493" t="s">
        <v>190</v>
      </c>
      <c r="L40" s="493"/>
      <c r="M40" s="493"/>
      <c r="N40" s="493"/>
      <c r="O40" s="248">
        <f>O28-O34</f>
        <v>-46642.520000000019</v>
      </c>
      <c r="P40" s="248">
        <f>P28-P34</f>
        <v>58635.180000000051</v>
      </c>
      <c r="Q40" s="34"/>
    </row>
    <row r="41" spans="1:19" ht="15" customHeight="1">
      <c r="A41" s="35"/>
      <c r="B41" s="38"/>
      <c r="C41" s="36"/>
      <c r="D41" s="38"/>
      <c r="E41" s="36"/>
      <c r="F41" s="36"/>
      <c r="G41" s="246"/>
      <c r="H41" s="246"/>
      <c r="I41" s="38"/>
      <c r="J41" s="38"/>
      <c r="Q41" s="34"/>
    </row>
    <row r="42" spans="1:19" ht="15" customHeight="1">
      <c r="A42" s="35"/>
      <c r="B42" s="38"/>
      <c r="C42" s="251"/>
      <c r="D42" s="494" t="s">
        <v>189</v>
      </c>
      <c r="E42" s="494"/>
      <c r="F42" s="494"/>
      <c r="G42" s="249">
        <v>0</v>
      </c>
      <c r="H42" s="249">
        <v>0</v>
      </c>
      <c r="I42" s="38"/>
      <c r="J42" s="38"/>
      <c r="Q42" s="34"/>
    </row>
    <row r="43" spans="1:19" ht="15" customHeight="1">
      <c r="A43" s="35"/>
      <c r="B43" s="38"/>
      <c r="C43" s="251"/>
      <c r="D43" s="494" t="s">
        <v>141</v>
      </c>
      <c r="E43" s="494"/>
      <c r="F43" s="494"/>
      <c r="G43" s="249">
        <v>0</v>
      </c>
      <c r="H43" s="249">
        <v>0</v>
      </c>
      <c r="I43" s="38"/>
      <c r="J43" s="496" t="s">
        <v>192</v>
      </c>
      <c r="K43" s="496"/>
      <c r="L43" s="496"/>
      <c r="M43" s="496"/>
      <c r="N43" s="496"/>
      <c r="O43" s="254">
        <f>G48+O23+O40</f>
        <v>629577.89999999909</v>
      </c>
      <c r="P43" s="254">
        <f>H48+P23+P40</f>
        <v>1374003.1900000009</v>
      </c>
      <c r="Q43" s="34"/>
    </row>
    <row r="44" spans="1:19" ht="15" customHeight="1">
      <c r="A44" s="35"/>
      <c r="B44" s="38"/>
      <c r="C44" s="251"/>
      <c r="D44" s="494" t="s">
        <v>115</v>
      </c>
      <c r="E44" s="494"/>
      <c r="F44" s="494"/>
      <c r="G44" s="249">
        <v>0</v>
      </c>
      <c r="H44" s="249">
        <v>0</v>
      </c>
      <c r="I44" s="38"/>
      <c r="Q44" s="34"/>
    </row>
    <row r="45" spans="1:19" ht="15" customHeight="1">
      <c r="A45" s="35"/>
      <c r="B45" s="38"/>
      <c r="C45" s="246"/>
      <c r="D45" s="246"/>
      <c r="E45" s="246"/>
      <c r="F45" s="246"/>
      <c r="G45" s="246"/>
      <c r="H45" s="246"/>
      <c r="I45" s="38"/>
      <c r="Q45" s="34"/>
    </row>
    <row r="46" spans="1:19" ht="15" customHeight="1">
      <c r="A46" s="35"/>
      <c r="B46" s="38"/>
      <c r="C46" s="251"/>
      <c r="D46" s="494" t="s">
        <v>210</v>
      </c>
      <c r="E46" s="494"/>
      <c r="F46" s="494"/>
      <c r="G46" s="249">
        <v>4771.49</v>
      </c>
      <c r="H46" s="249">
        <v>2981.4</v>
      </c>
      <c r="I46" s="38"/>
      <c r="Q46" s="34"/>
    </row>
    <row r="47" spans="1:19" ht="12.75">
      <c r="A47" s="35"/>
      <c r="B47" s="38"/>
      <c r="C47" s="36"/>
      <c r="D47" s="38"/>
      <c r="E47" s="36"/>
      <c r="F47" s="36"/>
      <c r="G47" s="246"/>
      <c r="H47" s="246"/>
      <c r="I47" s="38"/>
      <c r="J47" s="496" t="s">
        <v>202</v>
      </c>
      <c r="K47" s="496"/>
      <c r="L47" s="496"/>
      <c r="M47" s="496"/>
      <c r="N47" s="496"/>
      <c r="O47" s="254">
        <f>+P48</f>
        <v>1374003.1900000009</v>
      </c>
      <c r="P47" s="254">
        <v>0</v>
      </c>
      <c r="Q47" s="34"/>
      <c r="S47" s="386"/>
    </row>
    <row r="48" spans="1:19" s="256" customFormat="1" ht="12.75">
      <c r="A48" s="252"/>
      <c r="B48" s="253"/>
      <c r="C48" s="493" t="s">
        <v>191</v>
      </c>
      <c r="D48" s="493"/>
      <c r="E48" s="493"/>
      <c r="F48" s="493"/>
      <c r="G48" s="254">
        <f>G14-G27</f>
        <v>1425558.6199999992</v>
      </c>
      <c r="H48" s="254">
        <f>H14-H27</f>
        <v>1326389.3900000006</v>
      </c>
      <c r="I48" s="253"/>
      <c r="J48" s="496" t="s">
        <v>203</v>
      </c>
      <c r="K48" s="496"/>
      <c r="L48" s="496"/>
      <c r="M48" s="496"/>
      <c r="N48" s="496"/>
      <c r="O48" s="254">
        <f>+O47+O43</f>
        <v>2003581.0899999999</v>
      </c>
      <c r="P48" s="254">
        <f>+P43+P47</f>
        <v>1374003.1900000009</v>
      </c>
      <c r="Q48" s="255"/>
      <c r="R48" s="416"/>
    </row>
    <row r="49" spans="1:19" s="256" customFormat="1" ht="12.75">
      <c r="A49" s="252"/>
      <c r="B49" s="253"/>
      <c r="C49" s="251"/>
      <c r="D49" s="251"/>
      <c r="E49" s="251"/>
      <c r="F49" s="251"/>
      <c r="G49" s="254"/>
      <c r="H49" s="254"/>
      <c r="I49" s="253"/>
      <c r="Q49" s="255"/>
      <c r="R49" s="416"/>
    </row>
    <row r="50" spans="1:19" ht="14.25" customHeight="1">
      <c r="A50" s="85"/>
      <c r="B50" s="49"/>
      <c r="C50" s="257"/>
      <c r="D50" s="257"/>
      <c r="E50" s="257"/>
      <c r="F50" s="257"/>
      <c r="G50" s="258"/>
      <c r="H50" s="258"/>
      <c r="I50" s="49"/>
      <c r="J50" s="48"/>
      <c r="K50" s="48"/>
      <c r="L50" s="48"/>
      <c r="M50" s="48"/>
      <c r="N50" s="48"/>
      <c r="O50" s="48"/>
      <c r="P50" s="48"/>
      <c r="Q50" s="51"/>
      <c r="R50" s="385"/>
    </row>
    <row r="51" spans="1:19" ht="14.25" customHeight="1">
      <c r="A51" s="38"/>
      <c r="I51" s="38"/>
      <c r="J51" s="38"/>
      <c r="K51" s="246"/>
      <c r="L51" s="246"/>
      <c r="M51" s="246"/>
      <c r="N51" s="246"/>
      <c r="O51" s="247"/>
      <c r="P51" s="247"/>
      <c r="Q51" s="19"/>
      <c r="S51" s="387"/>
    </row>
    <row r="52" spans="1:19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  <c r="S52" s="386"/>
    </row>
    <row r="53" spans="1:19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1"/>
      <c r="P53" s="19"/>
      <c r="Q53" s="19"/>
      <c r="S53" s="386"/>
    </row>
    <row r="54" spans="1:19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1"/>
      <c r="P54" s="19"/>
      <c r="Q54" s="19"/>
    </row>
    <row r="55" spans="1:19" ht="29.25" customHeight="1">
      <c r="A55" s="19"/>
      <c r="B55" s="57"/>
      <c r="C55" s="58"/>
      <c r="D55" s="497"/>
      <c r="E55" s="497"/>
      <c r="F55" s="497"/>
      <c r="G55" s="497"/>
      <c r="H55" s="58"/>
      <c r="I55" s="59"/>
      <c r="J55" s="59"/>
      <c r="K55" s="19"/>
      <c r="L55" s="468"/>
      <c r="M55" s="468"/>
      <c r="N55" s="468"/>
      <c r="O55" s="468"/>
      <c r="P55" s="19"/>
      <c r="Q55" s="19"/>
    </row>
    <row r="56" spans="1:19" ht="14.1" customHeight="1">
      <c r="A56" s="19"/>
      <c r="B56" s="64"/>
      <c r="C56" s="19"/>
      <c r="D56" s="430" t="s">
        <v>411</v>
      </c>
      <c r="E56" s="430"/>
      <c r="F56" s="430"/>
      <c r="G56" s="430"/>
      <c r="H56" s="19"/>
      <c r="I56" s="43"/>
      <c r="J56" s="19"/>
      <c r="K56" s="21"/>
      <c r="L56" s="430" t="s">
        <v>413</v>
      </c>
      <c r="M56" s="430"/>
      <c r="N56" s="430"/>
      <c r="O56" s="430"/>
      <c r="P56" s="19"/>
      <c r="Q56" s="19"/>
    </row>
    <row r="57" spans="1:19" ht="14.1" customHeight="1">
      <c r="A57" s="19"/>
      <c r="B57" s="65"/>
      <c r="C57" s="19"/>
      <c r="D57" s="425" t="s">
        <v>412</v>
      </c>
      <c r="E57" s="425"/>
      <c r="F57" s="425"/>
      <c r="G57" s="425"/>
      <c r="H57" s="19"/>
      <c r="I57" s="43"/>
      <c r="J57" s="19"/>
      <c r="L57" s="425" t="s">
        <v>415</v>
      </c>
      <c r="M57" s="425"/>
      <c r="N57" s="425"/>
      <c r="O57" s="425"/>
      <c r="P57" s="19"/>
      <c r="Q57" s="19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1417322834645669" right="1.1417322834645669" top="0" bottom="0" header="0" footer="0"/>
  <pageSetup scale="5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workbookViewId="0">
      <selection activeCell="F60" sqref="F60"/>
    </sheetView>
  </sheetViews>
  <sheetFormatPr baseColWidth="10" defaultRowHeight="12"/>
  <cols>
    <col min="1" max="1" width="3.7109375" style="136" customWidth="1"/>
    <col min="2" max="2" width="11.7109375" style="157" customWidth="1"/>
    <col min="3" max="3" width="34.85546875" style="157" customWidth="1"/>
    <col min="4" max="4" width="13.7109375" style="158" customWidth="1"/>
    <col min="5" max="6" width="18.7109375" style="158" customWidth="1"/>
    <col min="7" max="7" width="15.85546875" style="158" customWidth="1"/>
    <col min="8" max="8" width="16.140625" style="158" customWidth="1"/>
    <col min="9" max="9" width="3.28515625" style="136" customWidth="1"/>
    <col min="10" max="11" width="11.42578125" style="20"/>
    <col min="12" max="12" width="19.140625" style="20" bestFit="1" customWidth="1"/>
    <col min="13" max="16384" width="11.42578125" style="20"/>
  </cols>
  <sheetData>
    <row r="1" spans="1:9">
      <c r="A1" s="86"/>
      <c r="B1" s="87"/>
      <c r="C1" s="86"/>
      <c r="D1" s="482"/>
      <c r="E1" s="482"/>
      <c r="F1" s="483"/>
      <c r="G1" s="483"/>
      <c r="H1" s="483"/>
      <c r="I1" s="483"/>
    </row>
    <row r="2" spans="1:9" s="19" customFormat="1">
      <c r="B2" s="38"/>
    </row>
    <row r="3" spans="1:9" s="19" customFormat="1" ht="12.75">
      <c r="B3" s="91"/>
      <c r="C3" s="431" t="s">
        <v>194</v>
      </c>
      <c r="D3" s="431"/>
      <c r="E3" s="431"/>
      <c r="F3" s="431"/>
      <c r="G3" s="431"/>
      <c r="H3" s="91"/>
      <c r="I3" s="91"/>
    </row>
    <row r="4" spans="1:9" ht="12.75">
      <c r="B4" s="91"/>
      <c r="C4" s="431" t="s">
        <v>521</v>
      </c>
      <c r="D4" s="431"/>
      <c r="E4" s="431"/>
      <c r="F4" s="431"/>
      <c r="G4" s="431"/>
      <c r="H4" s="91"/>
      <c r="I4" s="91"/>
    </row>
    <row r="5" spans="1:9" ht="12.75">
      <c r="B5" s="91"/>
      <c r="C5" s="431" t="s">
        <v>419</v>
      </c>
      <c r="D5" s="431"/>
      <c r="E5" s="431"/>
      <c r="F5" s="431"/>
      <c r="G5" s="431"/>
      <c r="H5" s="91"/>
      <c r="I5" s="91"/>
    </row>
    <row r="6" spans="1:9" ht="12.75">
      <c r="B6" s="91"/>
      <c r="C6" s="431" t="s">
        <v>134</v>
      </c>
      <c r="D6" s="431"/>
      <c r="E6" s="431"/>
      <c r="F6" s="431"/>
      <c r="G6" s="431"/>
      <c r="H6" s="91"/>
      <c r="I6" s="91"/>
    </row>
    <row r="7" spans="1:9" s="19" customFormat="1" ht="12.75">
      <c r="A7" s="67"/>
      <c r="B7" s="24"/>
      <c r="C7" s="484"/>
      <c r="D7" s="484"/>
      <c r="E7" s="484"/>
      <c r="F7" s="484"/>
      <c r="G7" s="484"/>
      <c r="H7" s="484"/>
      <c r="I7" s="484"/>
    </row>
    <row r="8" spans="1:9" ht="12.75">
      <c r="A8" s="67"/>
      <c r="B8" s="24" t="s">
        <v>4</v>
      </c>
      <c r="C8" s="419" t="s">
        <v>410</v>
      </c>
      <c r="D8" s="419"/>
      <c r="E8" s="419"/>
      <c r="F8" s="419"/>
      <c r="G8" s="419"/>
      <c r="H8" s="419"/>
      <c r="I8" s="419"/>
    </row>
    <row r="9" spans="1:9" ht="12.75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>
      <c r="C10" s="20"/>
      <c r="D10" s="20"/>
      <c r="E10" s="20"/>
      <c r="F10" s="20"/>
      <c r="G10" s="20"/>
      <c r="H10" s="20"/>
      <c r="I10" s="20"/>
    </row>
    <row r="11" spans="1:9">
      <c r="C11" s="20"/>
      <c r="D11" s="20"/>
      <c r="E11" s="20"/>
      <c r="F11" s="20"/>
      <c r="G11" s="20"/>
      <c r="H11" s="20"/>
      <c r="I11" s="20"/>
    </row>
    <row r="12" spans="1:9" ht="26.25">
      <c r="C12" s="20"/>
      <c r="D12" s="412" t="s">
        <v>417</v>
      </c>
      <c r="E12" s="20"/>
      <c r="F12" s="20"/>
      <c r="G12" s="20"/>
      <c r="H12" s="20"/>
      <c r="I12" s="20"/>
    </row>
    <row r="13" spans="1:9">
      <c r="C13" s="20"/>
      <c r="D13" s="20"/>
      <c r="E13" s="20"/>
      <c r="F13" s="20"/>
      <c r="G13" s="20"/>
      <c r="H13" s="20"/>
      <c r="I13" s="20"/>
    </row>
    <row r="14" spans="1:9">
      <c r="C14" s="20"/>
      <c r="D14" s="20"/>
      <c r="E14" s="20"/>
      <c r="F14" s="20"/>
      <c r="G14" s="20"/>
      <c r="H14" s="20"/>
      <c r="I14" s="20"/>
    </row>
    <row r="15" spans="1:9">
      <c r="C15" s="20"/>
      <c r="D15" s="20"/>
      <c r="E15" s="20"/>
      <c r="F15" s="20"/>
      <c r="G15" s="20"/>
      <c r="H15" s="20"/>
      <c r="I15" s="20"/>
    </row>
    <row r="16" spans="1:9">
      <c r="C16" s="20"/>
      <c r="D16" s="20"/>
      <c r="E16" s="20"/>
      <c r="F16" s="20"/>
      <c r="G16" s="20"/>
      <c r="H16" s="20"/>
      <c r="I16" s="20"/>
    </row>
    <row r="17" spans="3:9">
      <c r="C17" s="20"/>
      <c r="D17" s="20"/>
      <c r="E17" s="20"/>
      <c r="F17" s="20"/>
      <c r="G17" s="20"/>
      <c r="H17" s="20"/>
      <c r="I17" s="20"/>
    </row>
    <row r="18" spans="3:9">
      <c r="C18" s="20"/>
      <c r="D18" s="20"/>
      <c r="E18" s="20"/>
      <c r="F18" s="20"/>
      <c r="G18" s="20"/>
      <c r="H18" s="20"/>
      <c r="I18" s="20"/>
    </row>
    <row r="19" spans="3:9">
      <c r="C19" s="20"/>
      <c r="D19" s="20"/>
      <c r="E19" s="20"/>
      <c r="F19" s="20"/>
      <c r="G19" s="20"/>
      <c r="H19" s="20"/>
      <c r="I19" s="20"/>
    </row>
    <row r="20" spans="3:9">
      <c r="C20" s="20"/>
      <c r="D20" s="20"/>
      <c r="E20" s="20"/>
      <c r="F20" s="20"/>
      <c r="G20" s="20"/>
      <c r="H20" s="20"/>
      <c r="I20" s="20"/>
    </row>
    <row r="21" spans="3:9">
      <c r="C21" s="20"/>
      <c r="D21" s="20"/>
      <c r="E21" s="20"/>
      <c r="F21" s="20"/>
      <c r="G21" s="20"/>
      <c r="H21" s="20"/>
      <c r="I21" s="20"/>
    </row>
    <row r="22" spans="3:9">
      <c r="C22" s="20"/>
      <c r="D22" s="20"/>
      <c r="E22" s="20"/>
      <c r="F22" s="20"/>
      <c r="G22" s="20"/>
      <c r="H22" s="20"/>
      <c r="I22" s="20"/>
    </row>
    <row r="23" spans="3:9">
      <c r="C23" s="20"/>
      <c r="D23" s="20"/>
      <c r="E23" s="20"/>
      <c r="F23" s="20"/>
      <c r="G23" s="20"/>
      <c r="H23" s="20"/>
      <c r="I23" s="20"/>
    </row>
    <row r="24" spans="3:9">
      <c r="C24" s="20"/>
      <c r="D24" s="20"/>
      <c r="E24" s="20"/>
      <c r="F24" s="20"/>
      <c r="G24" s="20"/>
      <c r="H24" s="20"/>
      <c r="I24" s="20"/>
    </row>
    <row r="25" spans="3:9">
      <c r="C25" s="20"/>
      <c r="D25" s="20"/>
      <c r="E25" s="20"/>
      <c r="F25" s="20"/>
      <c r="G25" s="20"/>
      <c r="H25" s="20"/>
      <c r="I25" s="20"/>
    </row>
    <row r="26" spans="3:9">
      <c r="C26" s="20"/>
      <c r="D26" s="20"/>
      <c r="E26" s="20"/>
      <c r="F26" s="20"/>
      <c r="G26" s="20"/>
      <c r="H26" s="20"/>
      <c r="I26" s="20"/>
    </row>
    <row r="27" spans="3:9">
      <c r="C27" s="20"/>
      <c r="D27" s="20"/>
      <c r="E27" s="20"/>
      <c r="F27" s="20"/>
      <c r="G27" s="20"/>
      <c r="H27" s="20"/>
      <c r="I27" s="20"/>
    </row>
    <row r="28" spans="3:9">
      <c r="C28" s="20"/>
      <c r="D28" s="20"/>
      <c r="E28" s="20"/>
      <c r="F28" s="20"/>
      <c r="G28" s="20"/>
      <c r="H28" s="20"/>
      <c r="I28" s="20"/>
    </row>
    <row r="29" spans="3:9">
      <c r="C29" s="20"/>
      <c r="D29" s="20"/>
      <c r="E29" s="20"/>
      <c r="F29" s="20"/>
      <c r="G29" s="20"/>
      <c r="H29" s="20"/>
      <c r="I29" s="20"/>
    </row>
    <row r="30" spans="3:9">
      <c r="C30" s="20"/>
      <c r="D30" s="20"/>
      <c r="E30" s="20"/>
      <c r="F30" s="20"/>
      <c r="G30" s="20"/>
      <c r="H30" s="20"/>
      <c r="I30" s="20"/>
    </row>
    <row r="31" spans="3:9">
      <c r="C31" s="20"/>
      <c r="D31" s="20"/>
      <c r="E31" s="20"/>
      <c r="F31" s="20"/>
      <c r="G31" s="20"/>
      <c r="H31" s="20"/>
      <c r="I31" s="20"/>
    </row>
    <row r="32" spans="3:9">
      <c r="C32" s="20"/>
      <c r="D32" s="20"/>
      <c r="E32" s="20"/>
      <c r="F32" s="20"/>
      <c r="G32" s="20"/>
      <c r="H32" s="20"/>
      <c r="I32" s="20"/>
    </row>
    <row r="33" spans="3:9">
      <c r="C33" s="20"/>
      <c r="D33" s="20"/>
      <c r="E33" s="20"/>
      <c r="F33" s="20"/>
      <c r="G33" s="20"/>
      <c r="H33" s="20"/>
      <c r="I33" s="20"/>
    </row>
    <row r="34" spans="3:9">
      <c r="C34" s="20"/>
      <c r="D34" s="20"/>
      <c r="E34" s="20"/>
      <c r="F34" s="20"/>
      <c r="G34" s="20"/>
      <c r="H34" s="20"/>
      <c r="I34" s="20"/>
    </row>
    <row r="35" spans="3:9">
      <c r="C35" s="20"/>
      <c r="D35" s="20"/>
      <c r="E35" s="20"/>
      <c r="F35" s="20"/>
      <c r="G35" s="20"/>
      <c r="H35" s="20"/>
      <c r="I35" s="20"/>
    </row>
    <row r="36" spans="3:9">
      <c r="C36" s="20"/>
      <c r="D36" s="20"/>
      <c r="E36" s="20"/>
      <c r="F36" s="20"/>
      <c r="G36" s="20"/>
      <c r="H36" s="20"/>
      <c r="I36" s="20"/>
    </row>
    <row r="37" spans="3:9">
      <c r="C37" s="20"/>
      <c r="D37" s="20"/>
      <c r="E37" s="20"/>
      <c r="F37" s="20"/>
      <c r="G37" s="20"/>
      <c r="H37" s="20"/>
      <c r="I37" s="20"/>
    </row>
    <row r="38" spans="3:9">
      <c r="C38" s="20"/>
      <c r="D38" s="20"/>
      <c r="E38" s="20"/>
      <c r="F38" s="20"/>
      <c r="G38" s="20"/>
      <c r="H38" s="20"/>
      <c r="I38" s="20"/>
    </row>
    <row r="39" spans="3:9">
      <c r="C39" s="20"/>
      <c r="D39" s="20"/>
      <c r="E39" s="20"/>
      <c r="F39" s="20"/>
      <c r="G39" s="20"/>
      <c r="H39" s="20"/>
      <c r="I39" s="20"/>
    </row>
    <row r="40" spans="3:9">
      <c r="C40" s="20"/>
      <c r="D40" s="20"/>
      <c r="E40" s="20"/>
      <c r="F40" s="20"/>
      <c r="G40" s="20"/>
      <c r="H40" s="20"/>
      <c r="I40" s="20"/>
    </row>
    <row r="41" spans="3:9">
      <c r="C41" s="20"/>
      <c r="D41" s="20"/>
      <c r="E41" s="20"/>
      <c r="F41" s="20"/>
      <c r="G41" s="20"/>
      <c r="H41" s="20"/>
      <c r="I41" s="20"/>
    </row>
    <row r="42" spans="3:9">
      <c r="C42" s="20"/>
      <c r="D42" s="20"/>
      <c r="E42" s="20"/>
      <c r="F42" s="20"/>
      <c r="G42" s="20"/>
      <c r="H42" s="20"/>
      <c r="I42" s="20"/>
    </row>
    <row r="43" spans="3:9">
      <c r="C43" s="20"/>
      <c r="D43" s="20"/>
      <c r="E43" s="20"/>
      <c r="F43" s="20"/>
      <c r="G43" s="20"/>
      <c r="H43" s="20"/>
      <c r="I43" s="20"/>
    </row>
    <row r="44" spans="3:9">
      <c r="C44" s="20"/>
      <c r="D44" s="20"/>
      <c r="E44" s="20"/>
      <c r="F44" s="20"/>
      <c r="G44" s="20"/>
      <c r="H44" s="20"/>
      <c r="I44" s="20"/>
    </row>
    <row r="45" spans="3:9">
      <c r="C45" s="20"/>
      <c r="D45" s="20"/>
      <c r="E45" s="20"/>
      <c r="F45" s="20"/>
      <c r="G45" s="20"/>
      <c r="H45" s="20"/>
      <c r="I45" s="20"/>
    </row>
    <row r="46" spans="3:9">
      <c r="C46" s="20"/>
      <c r="D46" s="20"/>
      <c r="E46" s="20"/>
      <c r="F46" s="20"/>
      <c r="G46" s="20"/>
      <c r="H46" s="20"/>
      <c r="I46" s="20"/>
    </row>
    <row r="47" spans="3:9">
      <c r="C47" s="20"/>
      <c r="D47" s="20"/>
      <c r="E47" s="20"/>
      <c r="F47" s="20"/>
      <c r="G47" s="20"/>
      <c r="H47" s="20"/>
      <c r="I47" s="20"/>
    </row>
    <row r="48" spans="3:9">
      <c r="C48" s="20"/>
      <c r="D48" s="20"/>
      <c r="E48" s="20"/>
      <c r="F48" s="20"/>
      <c r="G48" s="20"/>
      <c r="H48" s="20"/>
      <c r="I48" s="20"/>
    </row>
    <row r="49" spans="1:9">
      <c r="C49" s="20"/>
      <c r="D49" s="20"/>
      <c r="E49" s="20"/>
      <c r="F49" s="20"/>
      <c r="G49" s="20"/>
      <c r="H49" s="20"/>
      <c r="I49" s="20"/>
    </row>
    <row r="50" spans="1:9">
      <c r="C50" s="20"/>
      <c r="D50" s="20"/>
      <c r="E50" s="20"/>
      <c r="F50" s="20"/>
      <c r="G50" s="20"/>
      <c r="H50" s="20"/>
      <c r="I50" s="20"/>
    </row>
    <row r="51" spans="1:9">
      <c r="A51" s="430" t="s">
        <v>411</v>
      </c>
      <c r="B51" s="430"/>
      <c r="C51" s="430"/>
      <c r="D51" s="430"/>
      <c r="E51" s="20"/>
      <c r="F51" s="430" t="s">
        <v>413</v>
      </c>
      <c r="G51" s="430"/>
      <c r="H51" s="430"/>
      <c r="I51" s="430"/>
    </row>
    <row r="52" spans="1:9">
      <c r="A52" s="425" t="s">
        <v>412</v>
      </c>
      <c r="B52" s="425"/>
      <c r="C52" s="425"/>
      <c r="D52" s="425"/>
      <c r="E52" s="20"/>
      <c r="F52" s="425" t="s">
        <v>415</v>
      </c>
      <c r="G52" s="425"/>
      <c r="H52" s="425"/>
      <c r="I52" s="425"/>
    </row>
    <row r="53" spans="1:9" ht="12.75" customHeight="1">
      <c r="C53" s="20"/>
      <c r="D53" s="20"/>
      <c r="E53" s="20"/>
      <c r="F53" s="20"/>
      <c r="G53" s="20"/>
      <c r="H53" s="20"/>
      <c r="I53" s="20"/>
    </row>
    <row r="54" spans="1:9">
      <c r="C54" s="20"/>
      <c r="D54" s="20"/>
      <c r="E54" s="20"/>
      <c r="F54" s="20"/>
      <c r="G54" s="20"/>
      <c r="H54" s="20"/>
      <c r="I54" s="20"/>
    </row>
    <row r="55" spans="1:9">
      <c r="C55" s="20"/>
      <c r="D55" s="20"/>
      <c r="E55" s="20"/>
      <c r="F55" s="20"/>
      <c r="G55" s="20"/>
      <c r="H55" s="20"/>
      <c r="I55" s="20"/>
    </row>
    <row r="56" spans="1:9">
      <c r="C56" s="20"/>
      <c r="D56" s="20"/>
      <c r="E56" s="20"/>
      <c r="F56" s="20"/>
      <c r="G56" s="20"/>
      <c r="H56" s="20"/>
      <c r="I56" s="20"/>
    </row>
    <row r="57" spans="1:9">
      <c r="C57" s="20"/>
      <c r="D57" s="20"/>
      <c r="E57" s="20"/>
      <c r="F57" s="20"/>
      <c r="G57" s="20"/>
      <c r="H57" s="20"/>
      <c r="I57" s="20"/>
    </row>
    <row r="58" spans="1:9">
      <c r="C58" s="20"/>
      <c r="D58" s="20"/>
      <c r="E58" s="20"/>
      <c r="F58" s="20"/>
      <c r="G58" s="20"/>
      <c r="H58" s="20"/>
      <c r="I58" s="20"/>
    </row>
    <row r="59" spans="1:9">
      <c r="C59" s="20"/>
      <c r="D59" s="20"/>
      <c r="E59" s="20"/>
      <c r="F59" s="20"/>
      <c r="G59" s="20"/>
      <c r="H59" s="20"/>
      <c r="I59" s="20"/>
    </row>
    <row r="60" spans="1:9">
      <c r="C60" s="20"/>
      <c r="D60" s="20"/>
      <c r="E60" s="20"/>
      <c r="F60" s="20"/>
      <c r="G60" s="20"/>
      <c r="H60" s="20"/>
      <c r="I60" s="20"/>
    </row>
    <row r="61" spans="1:9">
      <c r="C61" s="20"/>
      <c r="D61" s="20"/>
      <c r="E61" s="20"/>
      <c r="F61" s="20"/>
      <c r="G61" s="20"/>
      <c r="H61" s="20"/>
      <c r="I61" s="20"/>
    </row>
    <row r="62" spans="1:9">
      <c r="C62" s="20"/>
      <c r="D62" s="20"/>
      <c r="E62" s="20"/>
      <c r="F62" s="20"/>
      <c r="G62" s="20"/>
      <c r="H62" s="20"/>
      <c r="I62" s="20"/>
    </row>
    <row r="63" spans="1:9">
      <c r="C63" s="20"/>
      <c r="D63" s="20"/>
      <c r="E63" s="20"/>
      <c r="F63" s="20"/>
      <c r="G63" s="20"/>
      <c r="H63" s="20"/>
      <c r="I63" s="20"/>
    </row>
    <row r="64" spans="1:9">
      <c r="C64" s="20"/>
      <c r="D64" s="20"/>
      <c r="E64" s="20"/>
      <c r="F64" s="20"/>
      <c r="G64" s="20"/>
      <c r="H64" s="20"/>
      <c r="I64" s="20"/>
    </row>
    <row r="65" spans="3:9">
      <c r="C65" s="20"/>
      <c r="D65" s="20"/>
      <c r="E65" s="20"/>
      <c r="F65" s="20"/>
      <c r="G65" s="20"/>
      <c r="H65" s="20"/>
      <c r="I65" s="20"/>
    </row>
    <row r="66" spans="3:9">
      <c r="C66" s="20"/>
      <c r="D66" s="20"/>
      <c r="E66" s="20"/>
      <c r="F66" s="20"/>
      <c r="G66" s="20"/>
      <c r="H66" s="20"/>
      <c r="I66" s="20"/>
    </row>
    <row r="67" spans="3:9">
      <c r="C67" s="20"/>
      <c r="D67" s="20"/>
      <c r="E67" s="20"/>
      <c r="F67" s="20"/>
      <c r="G67" s="20"/>
      <c r="H67" s="20"/>
      <c r="I67" s="20"/>
    </row>
    <row r="68" spans="3:9">
      <c r="C68" s="20"/>
      <c r="D68" s="20"/>
      <c r="E68" s="20"/>
      <c r="F68" s="20"/>
      <c r="G68" s="20"/>
      <c r="H68" s="20"/>
      <c r="I68" s="20"/>
    </row>
    <row r="69" spans="3:9">
      <c r="C69" s="20"/>
      <c r="D69" s="20"/>
      <c r="E69" s="20"/>
      <c r="F69" s="20"/>
      <c r="G69" s="20"/>
      <c r="H69" s="20"/>
      <c r="I69" s="20"/>
    </row>
    <row r="70" spans="3:9">
      <c r="C70" s="20"/>
      <c r="D70" s="20"/>
      <c r="E70" s="20"/>
      <c r="F70" s="20"/>
      <c r="G70" s="20"/>
      <c r="H70" s="20"/>
      <c r="I70" s="20"/>
    </row>
    <row r="71" spans="3:9">
      <c r="C71" s="20"/>
      <c r="D71" s="20"/>
      <c r="E71" s="20"/>
      <c r="F71" s="20"/>
      <c r="G71" s="20"/>
      <c r="H71" s="20"/>
      <c r="I71" s="20"/>
    </row>
    <row r="72" spans="3:9">
      <c r="C72" s="20"/>
      <c r="D72" s="20"/>
      <c r="E72" s="20"/>
      <c r="F72" s="20"/>
      <c r="G72" s="20"/>
      <c r="H72" s="20"/>
      <c r="I72" s="20"/>
    </row>
    <row r="73" spans="3:9">
      <c r="C73" s="20"/>
      <c r="D73" s="20"/>
      <c r="E73" s="20"/>
      <c r="F73" s="20"/>
      <c r="G73" s="20"/>
      <c r="H73" s="20"/>
      <c r="I73" s="20"/>
    </row>
    <row r="74" spans="3:9">
      <c r="C74" s="20"/>
      <c r="D74" s="20"/>
      <c r="E74" s="20"/>
      <c r="F74" s="20"/>
      <c r="G74" s="20"/>
      <c r="H74" s="20"/>
      <c r="I74" s="20"/>
    </row>
    <row r="75" spans="3:9">
      <c r="C75" s="20"/>
      <c r="D75" s="20"/>
      <c r="E75" s="20"/>
      <c r="F75" s="20"/>
      <c r="G75" s="20"/>
      <c r="H75" s="20"/>
      <c r="I75" s="20"/>
    </row>
    <row r="76" spans="3:9">
      <c r="C76" s="20"/>
      <c r="D76" s="20"/>
      <c r="E76" s="20"/>
      <c r="F76" s="20"/>
      <c r="G76" s="20"/>
      <c r="H76" s="20"/>
      <c r="I76" s="20"/>
    </row>
    <row r="77" spans="3:9">
      <c r="C77" s="20"/>
      <c r="D77" s="20"/>
      <c r="E77" s="20"/>
      <c r="F77" s="20"/>
      <c r="G77" s="20"/>
      <c r="H77" s="20"/>
      <c r="I77" s="20"/>
    </row>
    <row r="78" spans="3:9">
      <c r="C78" s="20"/>
      <c r="D78" s="20"/>
      <c r="E78" s="20"/>
      <c r="F78" s="20"/>
      <c r="G78" s="20"/>
      <c r="H78" s="20"/>
      <c r="I78" s="20"/>
    </row>
    <row r="79" spans="3:9">
      <c r="C79" s="20"/>
      <c r="D79" s="20"/>
      <c r="E79" s="20"/>
      <c r="F79" s="20"/>
      <c r="G79" s="20"/>
      <c r="H79" s="20"/>
      <c r="I79" s="20"/>
    </row>
    <row r="80" spans="3:9">
      <c r="C80" s="20"/>
      <c r="D80" s="20"/>
      <c r="E80" s="20"/>
      <c r="F80" s="20"/>
      <c r="G80" s="20"/>
      <c r="H80" s="20"/>
      <c r="I80" s="20"/>
    </row>
    <row r="81" spans="3:9">
      <c r="C81" s="20"/>
      <c r="D81" s="20"/>
      <c r="E81" s="20"/>
      <c r="F81" s="20"/>
      <c r="G81" s="20"/>
      <c r="H81" s="20"/>
      <c r="I81" s="20"/>
    </row>
    <row r="82" spans="3:9">
      <c r="C82" s="20"/>
      <c r="D82" s="20"/>
      <c r="E82" s="20"/>
      <c r="F82" s="20"/>
      <c r="G82" s="20"/>
      <c r="H82" s="20"/>
      <c r="I82" s="20"/>
    </row>
    <row r="83" spans="3:9">
      <c r="C83" s="20"/>
      <c r="D83" s="20"/>
      <c r="E83" s="20"/>
      <c r="F83" s="20"/>
      <c r="G83" s="20"/>
      <c r="H83" s="20"/>
      <c r="I83" s="20"/>
    </row>
    <row r="84" spans="3:9">
      <c r="C84" s="20"/>
      <c r="D84" s="20"/>
      <c r="E84" s="20"/>
      <c r="F84" s="20"/>
      <c r="G84" s="20"/>
      <c r="H84" s="20"/>
      <c r="I84" s="20"/>
    </row>
    <row r="85" spans="3:9">
      <c r="C85" s="20"/>
      <c r="D85" s="20"/>
      <c r="E85" s="20"/>
      <c r="F85" s="20"/>
      <c r="G85" s="20"/>
      <c r="H85" s="20"/>
      <c r="I85" s="20"/>
    </row>
    <row r="86" spans="3:9">
      <c r="C86" s="20"/>
      <c r="D86" s="20"/>
      <c r="E86" s="20"/>
      <c r="F86" s="20"/>
      <c r="G86" s="20"/>
      <c r="H86" s="20"/>
      <c r="I86" s="20"/>
    </row>
    <row r="87" spans="3:9">
      <c r="C87" s="20"/>
      <c r="D87" s="20"/>
      <c r="E87" s="20"/>
      <c r="F87" s="20"/>
      <c r="G87" s="20"/>
      <c r="H87" s="20"/>
      <c r="I87" s="20"/>
    </row>
    <row r="88" spans="3:9">
      <c r="C88" s="20"/>
      <c r="D88" s="20"/>
      <c r="E88" s="20"/>
      <c r="F88" s="20"/>
      <c r="G88" s="20"/>
      <c r="H88" s="20"/>
      <c r="I88" s="20"/>
    </row>
    <row r="89" spans="3:9">
      <c r="C89" s="20"/>
      <c r="D89" s="20"/>
      <c r="E89" s="20"/>
      <c r="F89" s="20"/>
      <c r="G89" s="20"/>
      <c r="H89" s="20"/>
      <c r="I89" s="20"/>
    </row>
    <row r="90" spans="3:9">
      <c r="C90" s="20"/>
      <c r="D90" s="20"/>
      <c r="E90" s="20"/>
      <c r="F90" s="20"/>
      <c r="G90" s="20"/>
      <c r="H90" s="20"/>
      <c r="I90" s="20"/>
    </row>
    <row r="91" spans="3:9">
      <c r="C91" s="20"/>
      <c r="D91" s="20"/>
      <c r="E91" s="20"/>
      <c r="F91" s="20"/>
      <c r="G91" s="20"/>
      <c r="H91" s="20"/>
      <c r="I91" s="20"/>
    </row>
    <row r="92" spans="3:9">
      <c r="C92" s="20"/>
      <c r="D92" s="20"/>
      <c r="E92" s="20"/>
      <c r="F92" s="20"/>
      <c r="G92" s="20"/>
      <c r="H92" s="20"/>
      <c r="I92" s="20"/>
    </row>
    <row r="93" spans="3:9">
      <c r="C93" s="20"/>
      <c r="D93" s="20"/>
      <c r="E93" s="20"/>
      <c r="F93" s="20"/>
      <c r="G93" s="20"/>
      <c r="H93" s="20"/>
      <c r="I93" s="20"/>
    </row>
    <row r="94" spans="3:9">
      <c r="C94" s="20"/>
      <c r="D94" s="20"/>
      <c r="E94" s="20"/>
      <c r="F94" s="20"/>
      <c r="G94" s="20"/>
      <c r="H94" s="20"/>
      <c r="I94" s="20"/>
    </row>
    <row r="95" spans="3:9">
      <c r="C95" s="20"/>
      <c r="D95" s="20"/>
      <c r="E95" s="20"/>
      <c r="F95" s="20"/>
      <c r="G95" s="20"/>
      <c r="H95" s="20"/>
      <c r="I95" s="20"/>
    </row>
    <row r="96" spans="3:9">
      <c r="C96" s="20"/>
      <c r="D96" s="20"/>
      <c r="E96" s="20"/>
      <c r="F96" s="20"/>
      <c r="G96" s="20"/>
      <c r="H96" s="20"/>
      <c r="I96" s="20"/>
    </row>
    <row r="97" spans="3:9">
      <c r="C97" s="20"/>
      <c r="D97" s="20"/>
      <c r="E97" s="20"/>
      <c r="F97" s="20"/>
      <c r="G97" s="20"/>
      <c r="H97" s="20"/>
      <c r="I97" s="20"/>
    </row>
    <row r="98" spans="3:9">
      <c r="C98" s="20"/>
      <c r="D98" s="20"/>
      <c r="E98" s="20"/>
      <c r="F98" s="20"/>
      <c r="G98" s="20"/>
      <c r="H98" s="20"/>
      <c r="I98" s="20"/>
    </row>
    <row r="99" spans="3:9">
      <c r="C99" s="20"/>
      <c r="D99" s="20"/>
      <c r="E99" s="20"/>
      <c r="F99" s="20"/>
      <c r="G99" s="20"/>
      <c r="H99" s="20"/>
      <c r="I99" s="20"/>
    </row>
    <row r="100" spans="3:9">
      <c r="C100" s="20"/>
      <c r="D100" s="20"/>
      <c r="E100" s="20"/>
      <c r="F100" s="20"/>
      <c r="G100" s="20"/>
      <c r="H100" s="20"/>
      <c r="I100" s="20"/>
    </row>
    <row r="101" spans="3:9">
      <c r="C101" s="20"/>
      <c r="D101" s="20"/>
      <c r="E101" s="20"/>
      <c r="F101" s="20"/>
      <c r="G101" s="20"/>
      <c r="H101" s="20"/>
      <c r="I101" s="20"/>
    </row>
    <row r="102" spans="3:9">
      <c r="C102" s="20"/>
      <c r="D102" s="20"/>
      <c r="E102" s="20"/>
      <c r="F102" s="20"/>
      <c r="G102" s="20"/>
      <c r="H102" s="20"/>
      <c r="I102" s="20"/>
    </row>
    <row r="103" spans="3:9">
      <c r="C103" s="20"/>
      <c r="D103" s="20"/>
      <c r="E103" s="20"/>
      <c r="F103" s="20"/>
      <c r="G103" s="20"/>
      <c r="H103" s="20"/>
      <c r="I103" s="20"/>
    </row>
    <row r="104" spans="3:9">
      <c r="C104" s="20"/>
      <c r="D104" s="20"/>
      <c r="E104" s="20"/>
      <c r="F104" s="20"/>
      <c r="G104" s="20"/>
      <c r="H104" s="20"/>
      <c r="I104" s="20"/>
    </row>
    <row r="105" spans="3:9">
      <c r="C105" s="20"/>
      <c r="D105" s="20"/>
      <c r="E105" s="20"/>
      <c r="F105" s="20"/>
      <c r="G105" s="20"/>
      <c r="H105" s="20"/>
      <c r="I105" s="20"/>
    </row>
    <row r="106" spans="3:9">
      <c r="C106" s="20"/>
      <c r="D106" s="20"/>
      <c r="E106" s="20"/>
      <c r="F106" s="20"/>
      <c r="G106" s="20"/>
      <c r="H106" s="20"/>
      <c r="I106" s="20"/>
    </row>
    <row r="107" spans="3:9">
      <c r="C107" s="20"/>
      <c r="D107" s="20"/>
      <c r="E107" s="20"/>
      <c r="F107" s="20"/>
      <c r="G107" s="20"/>
      <c r="H107" s="20"/>
      <c r="I107" s="20"/>
    </row>
    <row r="108" spans="3:9">
      <c r="C108" s="20"/>
      <c r="D108" s="20"/>
      <c r="E108" s="20"/>
      <c r="F108" s="20"/>
      <c r="G108" s="20"/>
      <c r="H108" s="20"/>
      <c r="I108" s="20"/>
    </row>
    <row r="109" spans="3:9">
      <c r="C109" s="20"/>
      <c r="D109" s="20"/>
      <c r="E109" s="20"/>
      <c r="F109" s="20"/>
      <c r="G109" s="20"/>
      <c r="H109" s="20"/>
      <c r="I109" s="20"/>
    </row>
    <row r="110" spans="3:9">
      <c r="C110" s="20"/>
      <c r="D110" s="20"/>
      <c r="E110" s="20"/>
      <c r="F110" s="20"/>
      <c r="G110" s="20"/>
      <c r="H110" s="20"/>
      <c r="I110" s="20"/>
    </row>
    <row r="111" spans="3:9">
      <c r="C111" s="20"/>
      <c r="D111" s="20"/>
      <c r="E111" s="20"/>
      <c r="F111" s="20"/>
      <c r="G111" s="20"/>
      <c r="H111" s="20"/>
      <c r="I111" s="20"/>
    </row>
    <row r="112" spans="3:9">
      <c r="C112" s="20"/>
      <c r="D112" s="20"/>
      <c r="E112" s="20"/>
      <c r="F112" s="20"/>
      <c r="G112" s="20"/>
      <c r="H112" s="20"/>
      <c r="I112" s="20"/>
    </row>
    <row r="113" spans="3:9">
      <c r="C113" s="20"/>
      <c r="D113" s="20"/>
      <c r="E113" s="20"/>
      <c r="F113" s="20"/>
      <c r="G113" s="20"/>
      <c r="H113" s="20"/>
      <c r="I113" s="20"/>
    </row>
    <row r="114" spans="3:9">
      <c r="C114" s="20"/>
      <c r="D114" s="20"/>
      <c r="E114" s="20"/>
      <c r="F114" s="20"/>
      <c r="G114" s="20"/>
      <c r="H114" s="20"/>
      <c r="I114" s="20"/>
    </row>
    <row r="115" spans="3:9">
      <c r="C115" s="20"/>
      <c r="D115" s="20"/>
      <c r="E115" s="20"/>
      <c r="F115" s="20"/>
      <c r="G115" s="20"/>
      <c r="H115" s="20"/>
      <c r="I115" s="20"/>
    </row>
    <row r="116" spans="3:9">
      <c r="C116" s="20"/>
      <c r="D116" s="20"/>
      <c r="E116" s="20"/>
      <c r="F116" s="20"/>
      <c r="G116" s="20"/>
      <c r="H116" s="20"/>
      <c r="I116" s="20"/>
    </row>
    <row r="117" spans="3:9">
      <c r="C117" s="20"/>
      <c r="D117" s="20"/>
      <c r="E117" s="20"/>
      <c r="F117" s="20"/>
      <c r="G117" s="20"/>
      <c r="H117" s="20"/>
      <c r="I117" s="20"/>
    </row>
    <row r="118" spans="3:9">
      <c r="C118" s="20"/>
      <c r="D118" s="20"/>
      <c r="E118" s="20"/>
      <c r="F118" s="20"/>
      <c r="G118" s="20"/>
      <c r="H118" s="20"/>
      <c r="I118" s="20"/>
    </row>
    <row r="119" spans="3:9">
      <c r="C119" s="20"/>
      <c r="D119" s="20"/>
      <c r="E119" s="20"/>
      <c r="F119" s="20"/>
      <c r="G119" s="20"/>
      <c r="H119" s="20"/>
      <c r="I119" s="20"/>
    </row>
    <row r="120" spans="3:9">
      <c r="C120" s="20"/>
      <c r="D120" s="20"/>
      <c r="E120" s="20"/>
      <c r="F120" s="20"/>
      <c r="G120" s="20"/>
      <c r="H120" s="20"/>
      <c r="I120" s="20"/>
    </row>
    <row r="121" spans="3:9">
      <c r="C121" s="20"/>
      <c r="D121" s="20"/>
      <c r="E121" s="20"/>
      <c r="F121" s="20"/>
      <c r="G121" s="20"/>
      <c r="H121" s="20"/>
      <c r="I121" s="20"/>
    </row>
    <row r="122" spans="3:9">
      <c r="C122" s="20"/>
      <c r="D122" s="20"/>
      <c r="E122" s="20"/>
      <c r="F122" s="20"/>
      <c r="G122" s="20"/>
      <c r="H122" s="20"/>
      <c r="I122" s="20"/>
    </row>
    <row r="123" spans="3:9">
      <c r="C123" s="20"/>
      <c r="D123" s="20"/>
      <c r="E123" s="20"/>
      <c r="F123" s="20"/>
      <c r="G123" s="20"/>
      <c r="H123" s="20"/>
      <c r="I123" s="20"/>
    </row>
    <row r="124" spans="3:9">
      <c r="C124" s="20"/>
      <c r="D124" s="20"/>
      <c r="E124" s="20"/>
      <c r="F124" s="20"/>
      <c r="G124" s="20"/>
      <c r="H124" s="20"/>
      <c r="I124" s="20"/>
    </row>
    <row r="125" spans="3:9">
      <c r="C125" s="20"/>
      <c r="D125" s="20"/>
      <c r="E125" s="20"/>
      <c r="F125" s="20"/>
      <c r="G125" s="20"/>
      <c r="H125" s="20"/>
      <c r="I125" s="20"/>
    </row>
    <row r="126" spans="3:9">
      <c r="C126" s="20"/>
      <c r="D126" s="20"/>
      <c r="E126" s="20"/>
      <c r="F126" s="20"/>
      <c r="G126" s="20"/>
      <c r="H126" s="20"/>
      <c r="I126" s="20"/>
    </row>
    <row r="127" spans="3:9">
      <c r="C127" s="20"/>
      <c r="D127" s="20"/>
      <c r="E127" s="20"/>
      <c r="F127" s="20"/>
      <c r="G127" s="20"/>
      <c r="H127" s="20"/>
      <c r="I127" s="20"/>
    </row>
    <row r="128" spans="3:9">
      <c r="C128" s="20"/>
      <c r="D128" s="20"/>
      <c r="E128" s="20"/>
      <c r="F128" s="20"/>
      <c r="G128" s="20"/>
      <c r="H128" s="20"/>
      <c r="I128" s="20"/>
    </row>
    <row r="129" spans="3:9">
      <c r="C129" s="20"/>
      <c r="D129" s="20"/>
      <c r="E129" s="20"/>
      <c r="F129" s="20"/>
      <c r="G129" s="20"/>
      <c r="H129" s="20"/>
      <c r="I129" s="20"/>
    </row>
    <row r="130" spans="3:9">
      <c r="C130" s="20"/>
      <c r="D130" s="20"/>
      <c r="E130" s="20"/>
      <c r="F130" s="20"/>
      <c r="G130" s="20"/>
      <c r="H130" s="20"/>
      <c r="I130" s="20"/>
    </row>
    <row r="131" spans="3:9">
      <c r="C131" s="20"/>
      <c r="D131" s="20"/>
      <c r="E131" s="20"/>
      <c r="F131" s="20"/>
      <c r="G131" s="20"/>
      <c r="H131" s="20"/>
      <c r="I131" s="20"/>
    </row>
    <row r="132" spans="3:9">
      <c r="C132" s="20"/>
      <c r="D132" s="20"/>
      <c r="E132" s="20"/>
      <c r="F132" s="20"/>
      <c r="G132" s="20"/>
      <c r="H132" s="20"/>
      <c r="I132" s="20"/>
    </row>
    <row r="133" spans="3:9">
      <c r="C133" s="20"/>
      <c r="D133" s="20"/>
      <c r="E133" s="20"/>
      <c r="F133" s="20"/>
      <c r="G133" s="20"/>
      <c r="H133" s="20"/>
      <c r="I133" s="20"/>
    </row>
    <row r="134" spans="3:9">
      <c r="C134" s="20"/>
      <c r="D134" s="20"/>
      <c r="E134" s="20"/>
      <c r="F134" s="20"/>
      <c r="G134" s="20"/>
      <c r="H134" s="20"/>
      <c r="I134" s="20"/>
    </row>
    <row r="135" spans="3:9">
      <c r="C135" s="20"/>
      <c r="D135" s="20"/>
      <c r="E135" s="20"/>
      <c r="F135" s="20"/>
      <c r="G135" s="20"/>
      <c r="H135" s="20"/>
      <c r="I135" s="20"/>
    </row>
    <row r="136" spans="3:9">
      <c r="C136" s="20"/>
      <c r="D136" s="20"/>
      <c r="E136" s="20"/>
      <c r="F136" s="20"/>
      <c r="G136" s="20"/>
      <c r="H136" s="20"/>
      <c r="I136" s="20"/>
    </row>
    <row r="137" spans="3:9">
      <c r="C137" s="20"/>
      <c r="D137" s="20"/>
      <c r="E137" s="20"/>
      <c r="F137" s="20"/>
      <c r="G137" s="20"/>
      <c r="H137" s="20"/>
      <c r="I137" s="20"/>
    </row>
    <row r="138" spans="3:9">
      <c r="C138" s="20"/>
      <c r="D138" s="20"/>
      <c r="E138" s="20"/>
      <c r="F138" s="20"/>
      <c r="G138" s="20"/>
      <c r="H138" s="20"/>
      <c r="I138" s="20"/>
    </row>
    <row r="139" spans="3:9">
      <c r="C139" s="20"/>
      <c r="D139" s="20"/>
      <c r="E139" s="20"/>
      <c r="F139" s="20"/>
      <c r="G139" s="20"/>
      <c r="H139" s="20"/>
      <c r="I139" s="20"/>
    </row>
    <row r="140" spans="3:9">
      <c r="C140" s="20"/>
      <c r="D140" s="20"/>
      <c r="E140" s="20"/>
      <c r="F140" s="20"/>
      <c r="G140" s="20"/>
      <c r="H140" s="20"/>
      <c r="I140" s="20"/>
    </row>
    <row r="141" spans="3:9">
      <c r="C141" s="20"/>
      <c r="D141" s="20"/>
      <c r="E141" s="20"/>
      <c r="F141" s="20"/>
      <c r="G141" s="20"/>
      <c r="H141" s="20"/>
      <c r="I141" s="20"/>
    </row>
    <row r="142" spans="3:9">
      <c r="C142" s="20"/>
      <c r="D142" s="20"/>
      <c r="E142" s="20"/>
      <c r="F142" s="20"/>
      <c r="G142" s="20"/>
      <c r="H142" s="20"/>
      <c r="I142" s="20"/>
    </row>
    <row r="143" spans="3:9">
      <c r="C143" s="20"/>
      <c r="D143" s="20"/>
      <c r="E143" s="20"/>
      <c r="F143" s="20"/>
      <c r="G143" s="20"/>
      <c r="H143" s="20"/>
      <c r="I143" s="20"/>
    </row>
    <row r="144" spans="3:9">
      <c r="C144" s="20"/>
      <c r="D144" s="20"/>
      <c r="E144" s="20"/>
      <c r="F144" s="20"/>
      <c r="G144" s="20"/>
      <c r="H144" s="20"/>
      <c r="I144" s="20"/>
    </row>
    <row r="145" spans="3:9">
      <c r="C145" s="20"/>
      <c r="D145" s="20"/>
      <c r="E145" s="20"/>
      <c r="F145" s="20"/>
      <c r="G145" s="20"/>
      <c r="H145" s="20"/>
      <c r="I145" s="20"/>
    </row>
    <row r="146" spans="3:9">
      <c r="C146" s="20"/>
      <c r="D146" s="20"/>
      <c r="E146" s="20"/>
      <c r="F146" s="20"/>
      <c r="G146" s="20"/>
      <c r="H146" s="20"/>
      <c r="I146" s="20"/>
    </row>
    <row r="147" spans="3:9">
      <c r="C147" s="20"/>
      <c r="D147" s="20"/>
      <c r="E147" s="20"/>
      <c r="F147" s="20"/>
      <c r="G147" s="20"/>
      <c r="H147" s="20"/>
      <c r="I147" s="20"/>
    </row>
    <row r="148" spans="3:9">
      <c r="C148" s="20"/>
      <c r="D148" s="20"/>
      <c r="E148" s="20"/>
      <c r="F148" s="20"/>
      <c r="G148" s="20"/>
      <c r="H148" s="20"/>
      <c r="I148" s="20"/>
    </row>
    <row r="149" spans="3:9">
      <c r="C149" s="20"/>
      <c r="D149" s="20"/>
      <c r="E149" s="20"/>
      <c r="F149" s="20"/>
      <c r="G149" s="20"/>
      <c r="H149" s="20"/>
      <c r="I149" s="20"/>
    </row>
    <row r="150" spans="3:9">
      <c r="C150" s="20"/>
      <c r="D150" s="20"/>
      <c r="E150" s="20"/>
      <c r="F150" s="20"/>
      <c r="G150" s="20"/>
      <c r="H150" s="20"/>
      <c r="I150" s="20"/>
    </row>
    <row r="151" spans="3:9">
      <c r="C151" s="20"/>
      <c r="D151" s="20"/>
      <c r="E151" s="20"/>
      <c r="F151" s="20"/>
      <c r="G151" s="20"/>
      <c r="H151" s="20"/>
      <c r="I151" s="20"/>
    </row>
    <row r="152" spans="3:9">
      <c r="C152" s="20"/>
      <c r="D152" s="20"/>
      <c r="E152" s="20"/>
      <c r="F152" s="20"/>
      <c r="G152" s="20"/>
      <c r="H152" s="20"/>
      <c r="I152" s="20"/>
    </row>
    <row r="153" spans="3:9">
      <c r="C153" s="20"/>
      <c r="D153" s="20"/>
      <c r="E153" s="20"/>
      <c r="F153" s="20"/>
      <c r="G153" s="20"/>
      <c r="H153" s="20"/>
      <c r="I153" s="20"/>
    </row>
    <row r="154" spans="3:9">
      <c r="C154" s="20"/>
      <c r="D154" s="20"/>
      <c r="E154" s="20"/>
      <c r="F154" s="20"/>
      <c r="G154" s="20"/>
      <c r="H154" s="20"/>
      <c r="I154" s="20"/>
    </row>
    <row r="155" spans="3:9">
      <c r="C155" s="20"/>
      <c r="D155" s="20"/>
      <c r="E155" s="20"/>
      <c r="F155" s="20"/>
      <c r="G155" s="20"/>
      <c r="H155" s="20"/>
      <c r="I155" s="20"/>
    </row>
    <row r="156" spans="3:9">
      <c r="C156" s="20"/>
      <c r="D156" s="20"/>
      <c r="E156" s="20"/>
      <c r="F156" s="20"/>
      <c r="G156" s="20"/>
      <c r="H156" s="20"/>
      <c r="I156" s="20"/>
    </row>
    <row r="157" spans="3:9">
      <c r="C157" s="20"/>
      <c r="D157" s="20"/>
      <c r="E157" s="20"/>
      <c r="F157" s="20"/>
      <c r="G157" s="20"/>
      <c r="H157" s="20"/>
      <c r="I157" s="20"/>
    </row>
    <row r="158" spans="3:9">
      <c r="C158" s="20"/>
      <c r="D158" s="20"/>
      <c r="E158" s="20"/>
      <c r="F158" s="20"/>
      <c r="G158" s="20"/>
      <c r="H158" s="20"/>
      <c r="I158" s="20"/>
    </row>
    <row r="159" spans="3:9">
      <c r="C159" s="20"/>
      <c r="D159" s="20"/>
      <c r="E159" s="20"/>
      <c r="F159" s="20"/>
      <c r="G159" s="20"/>
      <c r="H159" s="20"/>
      <c r="I159" s="20"/>
    </row>
    <row r="160" spans="3:9">
      <c r="C160" s="20"/>
      <c r="D160" s="20"/>
      <c r="E160" s="20"/>
      <c r="F160" s="20"/>
      <c r="G160" s="20"/>
      <c r="H160" s="20"/>
      <c r="I160" s="20"/>
    </row>
    <row r="161" spans="3:9">
      <c r="C161" s="20"/>
      <c r="D161" s="20"/>
      <c r="E161" s="20"/>
      <c r="F161" s="20"/>
      <c r="G161" s="20"/>
      <c r="H161" s="20"/>
      <c r="I161" s="20"/>
    </row>
    <row r="162" spans="3:9">
      <c r="C162" s="20"/>
      <c r="D162" s="20"/>
      <c r="E162" s="20"/>
      <c r="F162" s="20"/>
      <c r="G162" s="20"/>
      <c r="H162" s="20"/>
      <c r="I162" s="20"/>
    </row>
    <row r="163" spans="3:9">
      <c r="C163" s="20"/>
      <c r="D163" s="20"/>
      <c r="E163" s="20"/>
      <c r="F163" s="20"/>
      <c r="G163" s="20"/>
      <c r="H163" s="20"/>
      <c r="I163" s="20"/>
    </row>
    <row r="164" spans="3:9">
      <c r="C164" s="20"/>
      <c r="D164" s="20"/>
      <c r="E164" s="20"/>
      <c r="F164" s="20"/>
      <c r="G164" s="20"/>
      <c r="H164" s="20"/>
      <c r="I164" s="20"/>
    </row>
    <row r="165" spans="3:9">
      <c r="C165" s="20"/>
      <c r="D165" s="20"/>
      <c r="E165" s="20"/>
      <c r="F165" s="20"/>
      <c r="G165" s="20"/>
      <c r="H165" s="20"/>
      <c r="I165" s="20"/>
    </row>
    <row r="166" spans="3:9">
      <c r="C166" s="20"/>
      <c r="D166" s="20"/>
      <c r="E166" s="20"/>
      <c r="F166" s="20"/>
      <c r="G166" s="20"/>
      <c r="H166" s="20"/>
      <c r="I166" s="20"/>
    </row>
    <row r="167" spans="3:9">
      <c r="C167" s="20"/>
      <c r="D167" s="20"/>
      <c r="E167" s="20"/>
      <c r="F167" s="20"/>
      <c r="G167" s="20"/>
      <c r="H167" s="20"/>
      <c r="I167" s="20"/>
    </row>
    <row r="168" spans="3:9">
      <c r="C168" s="20"/>
      <c r="D168" s="20"/>
      <c r="E168" s="20"/>
      <c r="F168" s="20"/>
      <c r="G168" s="20"/>
      <c r="H168" s="20"/>
      <c r="I168" s="20"/>
    </row>
    <row r="169" spans="3:9">
      <c r="C169" s="20"/>
      <c r="D169" s="20"/>
      <c r="E169" s="20"/>
      <c r="F169" s="20"/>
      <c r="G169" s="20"/>
      <c r="H169" s="20"/>
      <c r="I169" s="20"/>
    </row>
    <row r="170" spans="3:9">
      <c r="C170" s="20"/>
      <c r="D170" s="20"/>
      <c r="E170" s="20"/>
      <c r="F170" s="20"/>
      <c r="G170" s="20"/>
      <c r="H170" s="20"/>
      <c r="I170" s="20"/>
    </row>
    <row r="171" spans="3:9">
      <c r="C171" s="20"/>
      <c r="D171" s="20"/>
      <c r="E171" s="20"/>
      <c r="F171" s="20"/>
      <c r="G171" s="20"/>
      <c r="H171" s="20"/>
      <c r="I171" s="20"/>
    </row>
    <row r="172" spans="3:9">
      <c r="C172" s="20"/>
      <c r="D172" s="20"/>
      <c r="E172" s="20"/>
      <c r="F172" s="20"/>
      <c r="G172" s="20"/>
      <c r="H172" s="20"/>
      <c r="I172" s="20"/>
    </row>
    <row r="173" spans="3:9">
      <c r="C173" s="20"/>
      <c r="D173" s="20"/>
      <c r="E173" s="20"/>
      <c r="F173" s="20"/>
      <c r="G173" s="20"/>
      <c r="H173" s="20"/>
      <c r="I173" s="20"/>
    </row>
  </sheetData>
  <mergeCells count="13">
    <mergeCell ref="A51:D51"/>
    <mergeCell ref="A52:D52"/>
    <mergeCell ref="F51:I51"/>
    <mergeCell ref="F52:I52"/>
    <mergeCell ref="C6:G6"/>
    <mergeCell ref="C7:I7"/>
    <mergeCell ref="C8:I8"/>
    <mergeCell ref="C5:G5"/>
    <mergeCell ref="D1:E1"/>
    <mergeCell ref="F1:G1"/>
    <mergeCell ref="H1:I1"/>
    <mergeCell ref="C3:G3"/>
    <mergeCell ref="C4:G4"/>
  </mergeCells>
  <pageMargins left="0.70866141732283472" right="0.70866141732283472" top="0.74803149606299213" bottom="0.74803149606299213" header="0.31496062992125984" footer="0.31496062992125984"/>
  <pageSetup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7</vt:i4>
      </vt:variant>
    </vt:vector>
  </HeadingPairs>
  <TitlesOfParts>
    <vt:vector size="27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PASIVOS</vt:lpstr>
      <vt:lpstr>NOTAS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2015-03-06T21:00:05Z</cp:lastPrinted>
  <dcterms:created xsi:type="dcterms:W3CDTF">2014-01-27T16:27:43Z</dcterms:created>
  <dcterms:modified xsi:type="dcterms:W3CDTF">2015-09-01T22:02:47Z</dcterms:modified>
</cp:coreProperties>
</file>