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750" firstSheet="7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EA!$A$1:$K$59</definedName>
    <definedName name="_xlnm.Print_Area" localSheetId="4">EAA!$A$1:$I$41</definedName>
    <definedName name="_xlnm.Print_Area" localSheetId="5">EADP!$A$1:$J$50</definedName>
    <definedName name="_xlnm.Print_Area" localSheetId="2">ECSF!$A$1:$K$60</definedName>
    <definedName name="_xlnm.Print_Area" localSheetId="7">EFE!$A$1:$Q$54</definedName>
    <definedName name="_xlnm.Print_Area" localSheetId="1">ESF!$A$1:$L$71</definedName>
    <definedName name="_xlnm.Print_Area" localSheetId="6">EVHP!$A$1:$I$44</definedName>
  </definedNames>
  <calcPr calcId="152511"/>
</workbook>
</file>

<file path=xl/calcChain.xml><?xml version="1.0" encoding="utf-8"?>
<calcChain xmlns="http://schemas.openxmlformats.org/spreadsheetml/2006/main">
  <c r="J44" i="1" l="1"/>
  <c r="D19" i="8"/>
  <c r="D30" i="8"/>
  <c r="G30" i="8" s="1"/>
  <c r="H30" i="8" s="1"/>
  <c r="D31" i="8"/>
  <c r="G31" i="8" s="1"/>
  <c r="H31" i="8" s="1"/>
  <c r="D32" i="8"/>
  <c r="G32" i="8" s="1"/>
  <c r="H32" i="8" s="1"/>
  <c r="D33" i="8"/>
  <c r="G33" i="8"/>
  <c r="H33" i="8" s="1"/>
  <c r="D34" i="8"/>
  <c r="G34" i="8" s="1"/>
  <c r="H34" i="8" s="1"/>
  <c r="D35" i="8"/>
  <c r="G35" i="8" s="1"/>
  <c r="H35" i="8" s="1"/>
  <c r="D36" i="8"/>
  <c r="G36" i="8"/>
  <c r="H36" i="8" s="1"/>
  <c r="I40" i="5"/>
  <c r="C27" i="20" l="1"/>
  <c r="C31" i="20"/>
  <c r="E11" i="20"/>
  <c r="D11" i="20"/>
  <c r="C11" i="20"/>
  <c r="I35" i="19"/>
  <c r="H35" i="19"/>
  <c r="F35" i="19"/>
  <c r="E35" i="19"/>
  <c r="G35" i="19" s="1"/>
  <c r="I30" i="19"/>
  <c r="H30" i="19"/>
  <c r="F30" i="19"/>
  <c r="E30" i="19"/>
  <c r="G30" i="19" s="1"/>
  <c r="I27" i="19"/>
  <c r="H27" i="19"/>
  <c r="F27" i="19"/>
  <c r="E27" i="19"/>
  <c r="G27" i="19" s="1"/>
  <c r="I23" i="19"/>
  <c r="H23" i="19"/>
  <c r="F23" i="19"/>
  <c r="E23" i="19"/>
  <c r="G23" i="19" s="1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G13" i="19"/>
  <c r="J13" i="19" s="1"/>
  <c r="G12" i="19"/>
  <c r="J12" i="19" s="1"/>
  <c r="I11" i="19"/>
  <c r="H11" i="19"/>
  <c r="F11" i="19"/>
  <c r="E11" i="19"/>
  <c r="H14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2" i="16" s="1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F48" i="15" s="1"/>
  <c r="H38" i="15"/>
  <c r="G38" i="15"/>
  <c r="E38" i="15"/>
  <c r="D38" i="15"/>
  <c r="F38" i="15" s="1"/>
  <c r="H28" i="15"/>
  <c r="G28" i="15"/>
  <c r="E28" i="15"/>
  <c r="D28" i="15"/>
  <c r="F28" i="15" s="1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I12" i="14" s="1"/>
  <c r="H18" i="14"/>
  <c r="G18" i="14"/>
  <c r="E18" i="14"/>
  <c r="D18" i="14"/>
  <c r="F12" i="13"/>
  <c r="I12" i="13" s="1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I37" i="12"/>
  <c r="I33" i="12" s="1"/>
  <c r="E8" i="20" s="1"/>
  <c r="H51" i="12"/>
  <c r="D27" i="20" s="1"/>
  <c r="D31" i="20" s="1"/>
  <c r="H46" i="12"/>
  <c r="D9" i="20" s="1"/>
  <c r="H40" i="12"/>
  <c r="H37" i="12"/>
  <c r="H33" i="12" s="1"/>
  <c r="D8" i="20" s="1"/>
  <c r="F51" i="12"/>
  <c r="F46" i="12"/>
  <c r="F40" i="12"/>
  <c r="F37" i="12"/>
  <c r="F33" i="12" s="1"/>
  <c r="E51" i="12"/>
  <c r="E46" i="12"/>
  <c r="C9" i="20" s="1"/>
  <c r="E40" i="12"/>
  <c r="E37" i="12"/>
  <c r="E33" i="12" s="1"/>
  <c r="C8" i="20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I15" i="12"/>
  <c r="H18" i="12"/>
  <c r="H15" i="12"/>
  <c r="H26" i="12" s="1"/>
  <c r="F18" i="12"/>
  <c r="F15" i="12"/>
  <c r="E18" i="12"/>
  <c r="E15" i="12"/>
  <c r="F26" i="12" l="1"/>
  <c r="I26" i="12"/>
  <c r="F10" i="15"/>
  <c r="I10" i="15" s="1"/>
  <c r="G18" i="12"/>
  <c r="G46" i="12"/>
  <c r="I22" i="16"/>
  <c r="J40" i="12"/>
  <c r="J51" i="12"/>
  <c r="G40" i="12"/>
  <c r="F41" i="19"/>
  <c r="E41" i="19"/>
  <c r="H41" i="19"/>
  <c r="J14" i="19"/>
  <c r="I41" i="19"/>
  <c r="G48" i="16"/>
  <c r="I31" i="16"/>
  <c r="H48" i="16"/>
  <c r="H50" i="16" s="1"/>
  <c r="D48" i="16"/>
  <c r="D50" i="16" s="1"/>
  <c r="E48" i="16"/>
  <c r="E50" i="16" s="1"/>
  <c r="E82" i="15"/>
  <c r="E84" i="15" s="1"/>
  <c r="F70" i="15"/>
  <c r="F62" i="15"/>
  <c r="I62" i="15" s="1"/>
  <c r="G82" i="15"/>
  <c r="F58" i="15"/>
  <c r="I58" i="15" s="1"/>
  <c r="F18" i="14"/>
  <c r="I48" i="15"/>
  <c r="G84" i="15"/>
  <c r="H82" i="15"/>
  <c r="H84" i="15" s="1"/>
  <c r="F18" i="15"/>
  <c r="I18" i="15" s="1"/>
  <c r="G21" i="14"/>
  <c r="E21" i="14"/>
  <c r="D21" i="14"/>
  <c r="D7" i="20"/>
  <c r="D15" i="20" s="1"/>
  <c r="D19" i="20" s="1"/>
  <c r="D23" i="20" s="1"/>
  <c r="E7" i="20"/>
  <c r="E15" i="20" s="1"/>
  <c r="E19" i="20" s="1"/>
  <c r="E23" i="20" s="1"/>
  <c r="C7" i="20"/>
  <c r="C15" i="20" s="1"/>
  <c r="C19" i="20" s="1"/>
  <c r="C23" i="20" s="1"/>
  <c r="G15" i="12"/>
  <c r="I18" i="14"/>
  <c r="J18" i="12"/>
  <c r="E54" i="12"/>
  <c r="F54" i="12"/>
  <c r="H54" i="12"/>
  <c r="I54" i="12"/>
  <c r="E27" i="20" s="1"/>
  <c r="E31" i="20" s="1"/>
  <c r="G37" i="12"/>
  <c r="G33" i="12" s="1"/>
  <c r="J37" i="12"/>
  <c r="J33" i="12" s="1"/>
  <c r="J46" i="12"/>
  <c r="F22" i="13"/>
  <c r="F21" i="14" s="1"/>
  <c r="I22" i="13"/>
  <c r="H21" i="14"/>
  <c r="D82" i="15"/>
  <c r="D84" i="15" s="1"/>
  <c r="G50" i="16"/>
  <c r="F12" i="16"/>
  <c r="F48" i="16" s="1"/>
  <c r="F50" i="16" s="1"/>
  <c r="I16" i="16"/>
  <c r="I12" i="16" s="1"/>
  <c r="G11" i="19"/>
  <c r="J23" i="19"/>
  <c r="J35" i="19"/>
  <c r="J30" i="19"/>
  <c r="J27" i="19"/>
  <c r="I42" i="16"/>
  <c r="F74" i="15"/>
  <c r="I70" i="15"/>
  <c r="I38" i="15"/>
  <c r="I28" i="15"/>
  <c r="J15" i="12"/>
  <c r="J26" i="12" s="1"/>
  <c r="G26" i="12"/>
  <c r="E26" i="12"/>
  <c r="E23" i="7"/>
  <c r="E36" i="7" s="1"/>
  <c r="I29" i="2"/>
  <c r="D29" i="8"/>
  <c r="G29" i="8" s="1"/>
  <c r="H29" i="8" s="1"/>
  <c r="D28" i="8"/>
  <c r="G28" i="8" s="1"/>
  <c r="H28" i="8" s="1"/>
  <c r="D24" i="8"/>
  <c r="G24" i="8" s="1"/>
  <c r="H24" i="8" s="1"/>
  <c r="G19" i="8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I42" i="9" s="1"/>
  <c r="H31" i="9"/>
  <c r="H42" i="9" s="1"/>
  <c r="I22" i="9"/>
  <c r="H22" i="9"/>
  <c r="I17" i="9"/>
  <c r="I28" i="9" s="1"/>
  <c r="H17" i="9"/>
  <c r="H28" i="9" s="1"/>
  <c r="F26" i="8"/>
  <c r="E26" i="8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D21" i="7"/>
  <c r="H19" i="7"/>
  <c r="H18" i="7"/>
  <c r="H17" i="7"/>
  <c r="G16" i="7"/>
  <c r="F16" i="7"/>
  <c r="E16" i="7"/>
  <c r="D16" i="7"/>
  <c r="H14" i="7"/>
  <c r="J48" i="5"/>
  <c r="I48" i="5"/>
  <c r="J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I54" i="2"/>
  <c r="E166" i="3" s="1"/>
  <c r="I47" i="2"/>
  <c r="E161" i="3" s="1"/>
  <c r="I48" i="2"/>
  <c r="E162" i="3" s="1"/>
  <c r="I49" i="2"/>
  <c r="J49" i="2" s="1"/>
  <c r="E213" i="3" s="1"/>
  <c r="I50" i="2"/>
  <c r="E164" i="3" s="1"/>
  <c r="I41" i="2"/>
  <c r="J41" i="2" s="1"/>
  <c r="I42" i="2"/>
  <c r="J42" i="2" s="1"/>
  <c r="E208" i="3" s="1"/>
  <c r="I40" i="2"/>
  <c r="I30" i="2"/>
  <c r="J30" i="2" s="1"/>
  <c r="E199" i="3" s="1"/>
  <c r="I31" i="2"/>
  <c r="E150" i="3" s="1"/>
  <c r="I32" i="2"/>
  <c r="J32" i="2" s="1"/>
  <c r="E201" i="3" s="1"/>
  <c r="I33" i="2"/>
  <c r="I34" i="2"/>
  <c r="J34" i="2" s="1"/>
  <c r="E203" i="3" s="1"/>
  <c r="J29" i="2"/>
  <c r="I19" i="2"/>
  <c r="E140" i="3" s="1"/>
  <c r="I20" i="2"/>
  <c r="I21" i="2"/>
  <c r="E142" i="3" s="1"/>
  <c r="I22" i="2"/>
  <c r="J22" i="2" s="1"/>
  <c r="E193" i="3" s="1"/>
  <c r="I23" i="2"/>
  <c r="J23" i="2" s="1"/>
  <c r="E194" i="3" s="1"/>
  <c r="I24" i="2"/>
  <c r="J24" i="2" s="1"/>
  <c r="E195" i="3" s="1"/>
  <c r="I25" i="2"/>
  <c r="J25" i="2" s="1"/>
  <c r="E196" i="3" s="1"/>
  <c r="E144" i="3"/>
  <c r="E145" i="3"/>
  <c r="J33" i="2"/>
  <c r="E202" i="3" s="1"/>
  <c r="E152" i="3"/>
  <c r="E139" i="3"/>
  <c r="J40" i="2"/>
  <c r="E206" i="3" s="1"/>
  <c r="E156" i="3"/>
  <c r="J50" i="2"/>
  <c r="E214" i="3" s="1"/>
  <c r="J20" i="2"/>
  <c r="E191" i="3" s="1"/>
  <c r="E141" i="3"/>
  <c r="E148" i="3"/>
  <c r="E167" i="3"/>
  <c r="D29" i="2"/>
  <c r="E29" i="2" s="1"/>
  <c r="E179" i="3" s="1"/>
  <c r="D30" i="2"/>
  <c r="E30" i="2" s="1"/>
  <c r="E180" i="3" s="1"/>
  <c r="D31" i="2"/>
  <c r="E131" i="3" s="1"/>
  <c r="D32" i="2"/>
  <c r="E32" i="2" s="1"/>
  <c r="E182" i="3" s="1"/>
  <c r="D33" i="2"/>
  <c r="E133" i="3" s="1"/>
  <c r="D34" i="2"/>
  <c r="E134" i="3" s="1"/>
  <c r="D35" i="2"/>
  <c r="E135" i="3" s="1"/>
  <c r="D36" i="2"/>
  <c r="E136" i="3" s="1"/>
  <c r="D28" i="2"/>
  <c r="E128" i="3" s="1"/>
  <c r="D19" i="2"/>
  <c r="E19" i="2" s="1"/>
  <c r="E171" i="3" s="1"/>
  <c r="D20" i="2"/>
  <c r="E20" i="2" s="1"/>
  <c r="E172" i="3" s="1"/>
  <c r="D21" i="2"/>
  <c r="E123" i="3" s="1"/>
  <c r="D22" i="2"/>
  <c r="E124" i="3" s="1"/>
  <c r="D23" i="2"/>
  <c r="E23" i="2" s="1"/>
  <c r="E175" i="3" s="1"/>
  <c r="D24" i="2"/>
  <c r="E126" i="3" s="1"/>
  <c r="E28" i="2"/>
  <c r="E178" i="3" s="1"/>
  <c r="E129" i="3"/>
  <c r="E34" i="2"/>
  <c r="E184" i="3" s="1"/>
  <c r="E125" i="3"/>
  <c r="J58" i="1"/>
  <c r="E105" i="3" s="1"/>
  <c r="I58" i="1"/>
  <c r="E53" i="3" s="1"/>
  <c r="E95" i="3"/>
  <c r="I44" i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153" i="3" l="1"/>
  <c r="I52" i="2"/>
  <c r="E165" i="3" s="1"/>
  <c r="E35" i="2"/>
  <c r="E185" i="3" s="1"/>
  <c r="J51" i="5"/>
  <c r="E21" i="2"/>
  <c r="E173" i="3" s="1"/>
  <c r="J21" i="2"/>
  <c r="E192" i="3" s="1"/>
  <c r="E157" i="3"/>
  <c r="E149" i="3"/>
  <c r="E146" i="3"/>
  <c r="J54" i="2"/>
  <c r="E216" i="3" s="1"/>
  <c r="E217" i="3"/>
  <c r="E132" i="3"/>
  <c r="E151" i="3"/>
  <c r="G27" i="7"/>
  <c r="G40" i="7" s="1"/>
  <c r="G54" i="12"/>
  <c r="I51" i="5"/>
  <c r="H16" i="7"/>
  <c r="E43" i="3"/>
  <c r="J54" i="12"/>
  <c r="H29" i="7"/>
  <c r="E121" i="3"/>
  <c r="E130" i="3"/>
  <c r="E163" i="3"/>
  <c r="H23" i="7"/>
  <c r="J48" i="2"/>
  <c r="E212" i="3" s="1"/>
  <c r="J38" i="2"/>
  <c r="E205" i="3" s="1"/>
  <c r="E207" i="3"/>
  <c r="I38" i="2"/>
  <c r="E155" i="3" s="1"/>
  <c r="E158" i="3"/>
  <c r="J19" i="2"/>
  <c r="E190" i="3" s="1"/>
  <c r="E143" i="3"/>
  <c r="E36" i="2"/>
  <c r="E186" i="3" s="1"/>
  <c r="E122" i="3"/>
  <c r="E24" i="2"/>
  <c r="E176" i="3" s="1"/>
  <c r="D33" i="5"/>
  <c r="E33" i="5"/>
  <c r="H36" i="7"/>
  <c r="E34" i="7"/>
  <c r="J16" i="2"/>
  <c r="E188" i="3" s="1"/>
  <c r="I16" i="2"/>
  <c r="E138" i="3" s="1"/>
  <c r="E27" i="7"/>
  <c r="D27" i="7"/>
  <c r="D40" i="7" s="1"/>
  <c r="K20" i="8"/>
  <c r="K29" i="8"/>
  <c r="K35" i="8"/>
  <c r="I48" i="16"/>
  <c r="I50" i="16" s="1"/>
  <c r="G41" i="19"/>
  <c r="J11" i="19"/>
  <c r="J41" i="19" s="1"/>
  <c r="I21" i="14"/>
  <c r="I74" i="15"/>
  <c r="I82" i="15" s="1"/>
  <c r="I84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E77" i="3" s="1"/>
  <c r="J40" i="1"/>
  <c r="H44" i="9" s="1"/>
  <c r="H46" i="9" s="1"/>
  <c r="H50" i="9" s="1"/>
  <c r="E189" i="3"/>
  <c r="H18" i="8"/>
  <c r="K18" i="8"/>
  <c r="E18" i="2"/>
  <c r="E170" i="3" s="1"/>
  <c r="D16" i="8"/>
  <c r="P40" i="10"/>
  <c r="D43" i="1"/>
  <c r="E25" i="3" s="1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I53" i="5" l="1"/>
  <c r="I52" i="1" s="1"/>
  <c r="F35" i="7" s="1"/>
  <c r="H35" i="7" s="1"/>
  <c r="J52" i="2"/>
  <c r="E215" i="3" s="1"/>
  <c r="E94" i="3"/>
  <c r="I44" i="9"/>
  <c r="I46" i="9" s="1"/>
  <c r="I50" i="9" s="1"/>
  <c r="E40" i="7"/>
  <c r="J53" i="5"/>
  <c r="J52" i="1" s="1"/>
  <c r="G16" i="8"/>
  <c r="G14" i="8" s="1"/>
  <c r="D14" i="8"/>
  <c r="O43" i="10"/>
  <c r="P43" i="10"/>
  <c r="P48" i="10" s="1"/>
  <c r="O47" i="10" s="1"/>
  <c r="O53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E48" i="3" l="1"/>
  <c r="I50" i="1"/>
  <c r="I63" i="1" s="1"/>
  <c r="F34" i="7"/>
  <c r="F40" i="7" s="1"/>
  <c r="H40" i="7" s="1"/>
  <c r="F22" i="7"/>
  <c r="E100" i="3"/>
  <c r="J50" i="1"/>
  <c r="I46" i="2"/>
  <c r="J46" i="2" s="1"/>
  <c r="H16" i="8"/>
  <c r="H14" i="8" s="1"/>
  <c r="O48" i="10"/>
  <c r="O54" i="10" s="1"/>
  <c r="E197" i="3"/>
  <c r="E169" i="3"/>
  <c r="E14" i="2"/>
  <c r="E168" i="3" s="1"/>
  <c r="H34" i="7" l="1"/>
  <c r="K40" i="7"/>
  <c r="E160" i="3"/>
  <c r="E47" i="3"/>
  <c r="I44" i="2"/>
  <c r="E159" i="3" s="1"/>
  <c r="E99" i="3"/>
  <c r="J63" i="1"/>
  <c r="H22" i="7"/>
  <c r="F21" i="7"/>
  <c r="E210" i="3"/>
  <c r="J44" i="2"/>
  <c r="E56" i="3"/>
  <c r="I65" i="1"/>
  <c r="I36" i="2" l="1"/>
  <c r="E154" i="3" s="1"/>
  <c r="H21" i="7"/>
  <c r="F27" i="7"/>
  <c r="J65" i="1"/>
  <c r="E109" i="3" s="1"/>
  <c r="E108" i="3"/>
  <c r="E57" i="3"/>
  <c r="J36" i="2"/>
  <c r="E204" i="3" s="1"/>
  <c r="E209" i="3"/>
  <c r="H27" i="7" l="1"/>
  <c r="K27" i="7" s="1"/>
</calcChain>
</file>

<file path=xl/sharedStrings.xml><?xml version="1.0" encoding="utf-8"?>
<sst xmlns="http://schemas.openxmlformats.org/spreadsheetml/2006/main" count="981" uniqueCount="414">
  <si>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</si>
  <si>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</si>
  <si>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</si>
  <si>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</si>
  <si>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</si>
  <si>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</si>
  <si>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</si>
  <si>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</si>
  <si>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</si>
  <si>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</si>
  <si>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</si>
  <si>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</si>
  <si>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</si>
  <si>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</si>
  <si>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</si>
  <si>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</si>
  <si>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</si>
  <si>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</si>
  <si>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</si>
  <si>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</si>
  <si>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</si>
  <si>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</si>
  <si>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</si>
  <si>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</si>
  <si>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</si>
  <si>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</si>
  <si>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</si>
  <si>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</si>
  <si>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</si>
  <si>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</si>
  <si>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</si>
  <si>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</si>
  <si>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</si>
  <si>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</si>
  <si>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</si>
  <si>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</si>
  <si>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</si>
  <si>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</si>
  <si>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</si>
  <si>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</si>
  <si>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</si>
  <si>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</si>
  <si>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</si>
  <si>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</si>
  <si>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</si>
  <si>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</si>
  <si>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</si>
  <si>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</si>
  <si>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</si>
  <si>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</si>
  <si>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</si>
  <si>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</si>
  <si>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</si>
  <si>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</si>
  <si>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</si>
  <si>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</si>
  <si>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</si>
  <si>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</si>
  <si>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</si>
  <si>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</si>
  <si>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</si>
  <si>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</si>
  <si>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</si>
  <si>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</si>
  <si>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</si>
  <si>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</si>
  <si>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</si>
  <si>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</si>
  <si>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</si>
  <si>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</si>
  <si>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</si>
  <si>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</si>
  <si>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</si>
  <si>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</si>
  <si>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</si>
  <si>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</si>
  <si>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</si>
  <si>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</si>
  <si>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</si>
  <si>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</si>
  <si>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</si>
  <si>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</si>
  <si>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</si>
  <si>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</si>
  <si>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</si>
  <si>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</si>
  <si>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</si>
  <si>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</si>
  <si>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</si>
  <si>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</si>
  <si>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</si>
  <si>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</si>
  <si>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</si>
  <si>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</si>
  <si>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</si>
  <si>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</si>
  <si>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</si>
  <si>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</si>
  <si>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</si>
  <si>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</si>
  <si>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</si>
  <si>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</si>
  <si>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</si>
  <si>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</si>
  <si>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</si>
  <si>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</si>
  <si>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</si>
  <si>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</si>
  <si>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</si>
  <si>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</si>
  <si>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</si>
  <si>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</si>
  <si>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</si>
  <si>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</si>
  <si>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</si>
  <si>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</si>
  <si>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</si>
  <si>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</si>
  <si>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</si>
  <si>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</si>
  <si>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</si>
  <si>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</si>
  <si>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</si>
  <si>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</si>
  <si>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</si>
  <si>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</si>
  <si>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</si>
  <si>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</si>
  <si>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</si>
  <si>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</si>
  <si>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</si>
  <si>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</si>
  <si>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</si>
  <si>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</si>
  <si>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</si>
  <si>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</si>
  <si>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</si>
  <si>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</si>
  <si>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</si>
  <si>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</si>
  <si>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</si>
  <si>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</si>
  <si>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</si>
  <si>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</si>
  <si>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</si>
  <si>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</si>
  <si>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</si>
  <si>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</si>
  <si>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</si>
  <si>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</si>
  <si>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</si>
  <si>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</si>
  <si>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</si>
  <si>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</si>
  <si>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</si>
  <si>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</si>
  <si>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</si>
  <si>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</si>
  <si>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</si>
  <si>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</si>
  <si>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</si>
  <si>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</si>
  <si>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</si>
  <si>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</si>
  <si>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</si>
  <si>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</si>
  <si>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</si>
  <si>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</si>
  <si>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</si>
  <si>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</si>
  <si>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</si>
  <si>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</si>
  <si>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</si>
  <si>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</si>
  <si>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</si>
  <si>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</si>
  <si>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</si>
  <si>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</si>
  <si>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</si>
  <si>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</si>
  <si>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</si>
  <si>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</si>
  <si>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</si>
  <si>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</si>
  <si>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</si>
  <si>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</si>
  <si>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</si>
  <si>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</si>
  <si>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</si>
  <si>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</si>
  <si>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</si>
  <si>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</si>
  <si>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</si>
  <si>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</si>
  <si>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</si>
  <si>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</si>
  <si>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</si>
  <si>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</si>
  <si>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</si>
  <si>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</si>
  <si>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</si>
  <si>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</si>
  <si>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</si>
  <si>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</si>
  <si>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</si>
  <si>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</si>
  <si>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</si>
  <si>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</si>
  <si>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</si>
  <si>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</si>
  <si>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</si>
  <si>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</si>
  <si>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</si>
  <si>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</si>
  <si>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</si>
  <si>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</si>
  <si>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</si>
  <si>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</si>
  <si>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</si>
  <si>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</si>
  <si>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</si>
  <si>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</si>
  <si>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</si>
  <si>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</si>
  <si>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</si>
  <si>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</si>
  <si>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</si>
  <si>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</si>
  <si>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</si>
  <si>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</si>
  <si>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</si>
  <si>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</si>
  <si>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</si>
  <si>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</si>
  <si>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</si>
  <si>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</si>
  <si>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</si>
  <si>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</si>
  <si>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</si>
  <si>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</si>
  <si>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</si>
  <si>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</si>
  <si>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</si>
  <si>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</si>
  <si>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</si>
  <si>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</si>
  <si>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</si>
  <si>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</si>
  <si>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</si>
  <si>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</si>
  <si>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</si>
  <si>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</si>
  <si>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</si>
  <si>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</si>
  <si>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</si>
  <si>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</si>
  <si>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</si>
  <si>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</si>
  <si>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</si>
  <si>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</si>
  <si>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</si>
  <si>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</si>
  <si>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</si>
  <si>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</si>
  <si>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</si>
  <si>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</si>
  <si>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</si>
  <si>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</si>
  <si>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</si>
  <si>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</si>
  <si>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</si>
  <si>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</si>
  <si>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</si>
  <si>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</si>
  <si>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</si>
  <si>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</si>
  <si>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</si>
  <si>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</si>
  <si>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</si>
  <si>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</si>
  <si>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</si>
  <si>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</si>
  <si>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</si>
  <si>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</si>
  <si>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</si>
  <si>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</si>
  <si>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</si>
  <si>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</si>
  <si>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</si>
  <si>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</si>
  <si>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</si>
  <si>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</si>
  <si>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</si>
  <si>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</si>
  <si>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</si>
  <si>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</si>
  <si>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</si>
  <si>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</si>
  <si>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</si>
  <si>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</si>
  <si>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</si>
  <si>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</si>
  <si>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</si>
  <si>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</si>
  <si>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</si>
  <si>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</si>
  <si>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</si>
  <si>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</si>
  <si>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</si>
  <si>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</si>
  <si>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</si>
  <si>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</si>
  <si>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</si>
  <si>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</si>
  <si>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</si>
  <si>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</si>
  <si>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</si>
  <si>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</si>
  <si>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</si>
  <si>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</si>
  <si>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</si>
  <si>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</si>
  <si>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</si>
  <si>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</si>
  <si>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</si>
  <si>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</si>
  <si>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</si>
  <si>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</si>
  <si>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</si>
  <si>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</si>
  <si>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</si>
  <si>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</si>
  <si>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</si>
  <si>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</si>
  <si>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</si>
  <si>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</si>
  <si>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</si>
  <si>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</si>
  <si>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</si>
  <si>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</si>
  <si>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</si>
  <si>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</si>
  <si>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</si>
  <si>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</si>
  <si>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</si>
  <si>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</si>
  <si>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</si>
  <si>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</si>
  <si>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</si>
  <si>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</si>
  <si>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</si>
  <si>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</si>
  <si>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</si>
  <si>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</si>
  <si>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</si>
  <si>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</si>
  <si>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</si>
  <si>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</si>
  <si>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</si>
  <si>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</si>
  <si>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</si>
  <si>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</si>
  <si>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</si>
  <si>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</si>
  <si>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</si>
  <si>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</si>
  <si>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</si>
  <si>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</si>
  <si>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</si>
  <si>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</si>
  <si>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</si>
  <si>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</si>
  <si>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</si>
  <si>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</si>
  <si>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</si>
  <si>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</si>
  <si>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</si>
  <si>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</si>
  <si>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</si>
  <si>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</si>
  <si>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</si>
  <si>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</si>
  <si>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</si>
  <si>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</si>
  <si>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</si>
  <si>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</si>
  <si>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</si>
  <si>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</si>
  <si>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</si>
  <si>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</si>
  <si>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</si>
  <si>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</si>
  <si>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</si>
  <si>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</si>
  <si>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</si>
  <si>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</si>
  <si>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</si>
  <si>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</si>
  <si>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</si>
  <si>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</si>
  <si>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</si>
  <si>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</si>
  <si>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</si>
  <si>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</si>
  <si>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</si>
  <si>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</si>
  <si>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</si>
  <si>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</si>
  <si>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</si>
  <si>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</si>
  <si>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SISTEMA PARA EL DESARROLLO INTEGRAL DE LA FAMILIA DEL ESTADO DE MORELOS</t>
  </si>
  <si>
    <t>V</t>
  </si>
  <si>
    <t>NO APLICA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</si>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</sst>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5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2" fillId="0" borderId="0" applyFont="0" applyFill="0" applyBorder="0" applyAlignment="0" applyProtection="0"/>
    <xf numFmtId="0" fontId="3" fillId="0" borderId="0"/>
    <xf numFmtId="0" fontId="12" fillId="0" borderId="0"/>
    <xf numFmtId="43" fontId="34" fillId="0" borderId="0" applyFont="0" applyFill="0" applyBorder="0" applyAlignment="0" applyProtection="0"/>
  </cellStyleXfs>
  <cellXfs count="54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4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3" fillId="0" borderId="0" xfId="0" applyFont="1" applyAlignment="1">
      <alignment wrapText="1"/>
    </xf>
    <xf numFmtId="14" fontId="13" fillId="0" borderId="0" xfId="0" applyNumberFormat="1" applyFont="1" applyAlignment="1">
      <alignment wrapText="1"/>
    </xf>
    <xf numFmtId="0" fontId="15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6" fillId="4" borderId="0" xfId="0" applyFont="1" applyFill="1" applyBorder="1"/>
    <xf numFmtId="0" fontId="16" fillId="4" borderId="0" xfId="0" applyFont="1" applyFill="1"/>
    <xf numFmtId="0" fontId="16" fillId="4" borderId="0" xfId="0" applyFont="1" applyFill="1" applyBorder="1" applyAlignment="1"/>
    <xf numFmtId="0" fontId="17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7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6" fillId="4" borderId="2" xfId="0" applyFont="1" applyFill="1" applyBorder="1"/>
    <xf numFmtId="0" fontId="16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8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6" fillId="4" borderId="4" xfId="0" applyFont="1" applyFill="1" applyBorder="1"/>
    <xf numFmtId="0" fontId="16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6" fillId="4" borderId="5" xfId="0" applyFont="1" applyFill="1" applyBorder="1"/>
    <xf numFmtId="0" fontId="16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horizontal="centerContinuous" vertical="center"/>
    </xf>
    <xf numFmtId="0" fontId="19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7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6" fillId="4" borderId="3" xfId="0" applyFont="1" applyFill="1" applyBorder="1" applyAlignment="1">
      <alignment vertical="top"/>
    </xf>
    <xf numFmtId="0" fontId="16" fillId="4" borderId="0" xfId="0" applyFont="1" applyFill="1" applyProtection="1">
      <protection locked="0"/>
    </xf>
    <xf numFmtId="0" fontId="16" fillId="4" borderId="0" xfId="0" applyFont="1" applyFill="1" applyAlignment="1" applyProtection="1">
      <alignment vertical="top"/>
      <protection locked="0"/>
    </xf>
    <xf numFmtId="0" fontId="16" fillId="4" borderId="0" xfId="0" applyFont="1" applyFill="1" applyAlignment="1" applyProtection="1">
      <protection locked="0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6" fillId="4" borderId="0" xfId="0" applyFont="1" applyFill="1" applyAlignment="1" applyProtection="1">
      <alignment wrapText="1"/>
      <protection locked="0"/>
    </xf>
    <xf numFmtId="0" fontId="16" fillId="4" borderId="0" xfId="0" applyFont="1" applyFill="1" applyBorder="1" applyAlignment="1">
      <alignment wrapText="1"/>
    </xf>
    <xf numFmtId="0" fontId="16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16" fillId="4" borderId="0" xfId="0" applyFont="1" applyFill="1" applyAlignment="1">
      <alignment vertical="top"/>
    </xf>
    <xf numFmtId="0" fontId="19" fillId="4" borderId="0" xfId="0" applyFont="1" applyFill="1" applyAlignment="1">
      <alignment vertical="top"/>
    </xf>
    <xf numFmtId="0" fontId="20" fillId="4" borderId="0" xfId="0" applyFont="1" applyFill="1" applyAlignment="1" applyProtection="1">
      <alignment horizontal="right" vertical="top"/>
      <protection locked="0"/>
    </xf>
    <xf numFmtId="0" fontId="20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1" fillId="4" borderId="0" xfId="0" applyFont="1" applyFill="1" applyBorder="1" applyAlignment="1">
      <alignment horizontal="right" vertical="top"/>
    </xf>
    <xf numFmtId="0" fontId="20" fillId="4" borderId="4" xfId="0" applyFont="1" applyFill="1" applyBorder="1" applyAlignment="1">
      <alignment horizontal="right" vertical="top"/>
    </xf>
    <xf numFmtId="0" fontId="22" fillId="7" borderId="7" xfId="0" applyFont="1" applyFill="1" applyBorder="1" applyAlignment="1">
      <alignment horizontal="centerContinuous"/>
    </xf>
    <xf numFmtId="0" fontId="19" fillId="7" borderId="8" xfId="0" applyFont="1" applyFill="1" applyBorder="1"/>
    <xf numFmtId="165" fontId="22" fillId="7" borderId="0" xfId="2" applyNumberFormat="1" applyFont="1" applyFill="1" applyBorder="1" applyAlignment="1">
      <alignment horizontal="center"/>
    </xf>
    <xf numFmtId="0" fontId="19" fillId="7" borderId="2" xfId="0" applyFont="1" applyFill="1" applyBorder="1"/>
    <xf numFmtId="0" fontId="23" fillId="7" borderId="9" xfId="0" applyFont="1" applyFill="1" applyBorder="1" applyAlignment="1">
      <alignment horizontal="center" vertical="center"/>
    </xf>
    <xf numFmtId="165" fontId="22" fillId="7" borderId="6" xfId="2" applyNumberFormat="1" applyFont="1" applyFill="1" applyBorder="1" applyAlignment="1">
      <alignment horizontal="center" vertical="center"/>
    </xf>
    <xf numFmtId="0" fontId="22" fillId="7" borderId="6" xfId="3" applyFont="1" applyFill="1" applyBorder="1" applyAlignment="1">
      <alignment horizontal="center" vertical="center"/>
    </xf>
    <xf numFmtId="0" fontId="22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2" fillId="7" borderId="6" xfId="3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6" fillId="4" borderId="0" xfId="0" applyFont="1" applyFill="1" applyAlignment="1"/>
    <xf numFmtId="0" fontId="16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2" fillId="7" borderId="9" xfId="2" applyNumberFormat="1" applyFont="1" applyFill="1" applyBorder="1" applyAlignment="1">
      <alignment horizontal="center" vertical="center" wrapText="1"/>
    </xf>
    <xf numFmtId="165" fontId="22" fillId="7" borderId="6" xfId="2" applyNumberFormat="1" applyFont="1" applyFill="1" applyBorder="1" applyAlignment="1">
      <alignment horizontal="center" vertical="center" wrapText="1"/>
    </xf>
    <xf numFmtId="165" fontId="22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7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7" fillId="4" borderId="0" xfId="0" applyNumberFormat="1" applyFont="1" applyFill="1" applyBorder="1" applyAlignment="1" applyProtection="1">
      <alignment horizontal="right" vertical="top"/>
    </xf>
    <xf numFmtId="0" fontId="17" fillId="4" borderId="0" xfId="0" applyFont="1" applyFill="1" applyBorder="1" applyAlignment="1">
      <alignment horizontal="left" vertical="top" wrapText="1"/>
    </xf>
    <xf numFmtId="3" fontId="16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7" fillId="4" borderId="14" xfId="0" applyNumberFormat="1" applyFont="1" applyFill="1" applyBorder="1" applyAlignment="1">
      <alignment horizontal="right" vertical="top"/>
    </xf>
    <xf numFmtId="0" fontId="17" fillId="4" borderId="3" xfId="0" applyFont="1" applyFill="1" applyBorder="1" applyAlignment="1">
      <alignment vertical="top"/>
    </xf>
    <xf numFmtId="3" fontId="17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6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6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2" fillId="7" borderId="11" xfId="3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7" xfId="3" applyFont="1" applyFill="1" applyBorder="1" applyAlignment="1">
      <alignment horizontal="center" vertical="center" wrapText="1"/>
    </xf>
    <xf numFmtId="0" fontId="22" fillId="7" borderId="8" xfId="3" applyFont="1" applyFill="1" applyBorder="1" applyAlignment="1">
      <alignment horizontal="center" vertical="center" wrapText="1"/>
    </xf>
    <xf numFmtId="0" fontId="22" fillId="4" borderId="0" xfId="0" applyFont="1" applyFill="1" applyBorder="1"/>
    <xf numFmtId="0" fontId="22" fillId="7" borderId="3" xfId="3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22" fillId="7" borderId="5" xfId="3" applyFont="1" applyFill="1" applyBorder="1" applyAlignment="1">
      <alignment horizontal="center" vertical="center" wrapText="1"/>
    </xf>
    <xf numFmtId="3" fontId="17" fillId="4" borderId="0" xfId="0" applyNumberFormat="1" applyFont="1" applyFill="1" applyBorder="1" applyAlignment="1">
      <alignment vertical="top"/>
    </xf>
    <xf numFmtId="0" fontId="17" fillId="4" borderId="2" xfId="0" applyFont="1" applyFill="1" applyBorder="1" applyAlignment="1">
      <alignment vertical="top"/>
    </xf>
    <xf numFmtId="0" fontId="17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17" fillId="4" borderId="0" xfId="2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3" fontId="16" fillId="4" borderId="0" xfId="0" applyNumberFormat="1" applyFont="1" applyFill="1" applyBorder="1" applyAlignment="1">
      <alignment vertical="top"/>
    </xf>
    <xf numFmtId="0" fontId="16" fillId="4" borderId="0" xfId="0" applyFont="1" applyFill="1" applyBorder="1" applyAlignment="1">
      <alignment horizontal="left" vertical="top"/>
    </xf>
    <xf numFmtId="3" fontId="16" fillId="4" borderId="0" xfId="2" applyNumberFormat="1" applyFont="1" applyFill="1" applyBorder="1" applyAlignment="1">
      <alignment vertical="top"/>
    </xf>
    <xf numFmtId="0" fontId="16" fillId="4" borderId="0" xfId="0" applyFont="1" applyFill="1" applyAlignment="1">
      <alignment horizontal="left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2" fillId="7" borderId="9" xfId="3" applyFont="1" applyFill="1" applyBorder="1" applyAlignment="1" applyProtection="1">
      <alignment horizontal="center" vertical="center" wrapText="1"/>
    </xf>
    <xf numFmtId="0" fontId="22" fillId="7" borderId="6" xfId="3" applyFont="1" applyFill="1" applyBorder="1" applyAlignment="1" applyProtection="1">
      <alignment horizontal="center" vertical="center" wrapText="1"/>
    </xf>
    <xf numFmtId="0" fontId="22" fillId="7" borderId="6" xfId="0" applyFont="1" applyFill="1" applyBorder="1" applyAlignment="1" applyProtection="1">
      <alignment horizontal="center" vertical="center" wrapText="1"/>
    </xf>
    <xf numFmtId="0" fontId="22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18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6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0" fontId="28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16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19" fillId="7" borderId="9" xfId="0" applyFont="1" applyFill="1" applyBorder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1" fillId="4" borderId="0" xfId="0" applyFont="1" applyFill="1"/>
    <xf numFmtId="0" fontId="30" fillId="4" borderId="0" xfId="0" applyFont="1" applyFill="1" applyBorder="1" applyAlignment="1" applyProtection="1">
      <alignment horizontal="right"/>
    </xf>
    <xf numFmtId="0" fontId="29" fillId="4" borderId="0" xfId="0" applyFont="1" applyFill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0" fontId="13" fillId="4" borderId="0" xfId="4" applyFont="1" applyFill="1"/>
    <xf numFmtId="0" fontId="32" fillId="4" borderId="11" xfId="4" applyFont="1" applyFill="1" applyBorder="1"/>
    <xf numFmtId="0" fontId="32" fillId="4" borderId="7" xfId="4" applyFont="1" applyFill="1" applyBorder="1"/>
    <xf numFmtId="0" fontId="32" fillId="4" borderId="8" xfId="4" applyFont="1" applyFill="1" applyBorder="1"/>
    <xf numFmtId="0" fontId="32" fillId="4" borderId="8" xfId="4" applyFont="1" applyFill="1" applyBorder="1" applyAlignment="1">
      <alignment horizontal="center"/>
    </xf>
    <xf numFmtId="0" fontId="32" fillId="4" borderId="17" xfId="4" applyFont="1" applyFill="1" applyBorder="1" applyAlignment="1">
      <alignment horizontal="center"/>
    </xf>
    <xf numFmtId="0" fontId="32" fillId="4" borderId="1" xfId="4" applyFont="1" applyFill="1" applyBorder="1" applyAlignment="1">
      <alignment horizontal="center" vertical="center"/>
    </xf>
    <xf numFmtId="0" fontId="35" fillId="4" borderId="0" xfId="4" applyFont="1" applyFill="1"/>
    <xf numFmtId="0" fontId="32" fillId="4" borderId="3" xfId="4" applyFont="1" applyFill="1" applyBorder="1" applyAlignment="1">
      <alignment horizontal="center" vertical="center"/>
    </xf>
    <xf numFmtId="0" fontId="32" fillId="4" borderId="4" xfId="4" applyFont="1" applyFill="1" applyBorder="1" applyAlignment="1">
      <alignment horizontal="center" vertical="center"/>
    </xf>
    <xf numFmtId="0" fontId="32" fillId="4" borderId="5" xfId="4" applyFont="1" applyFill="1" applyBorder="1" applyAlignment="1">
      <alignment wrapText="1"/>
    </xf>
    <xf numFmtId="0" fontId="35" fillId="4" borderId="9" xfId="4" applyFont="1" applyFill="1" applyBorder="1" applyAlignment="1">
      <alignment horizontal="centerContinuous"/>
    </xf>
    <xf numFmtId="0" fontId="35" fillId="4" borderId="6" xfId="4" applyFont="1" applyFill="1" applyBorder="1" applyAlignment="1">
      <alignment horizontal="centerContinuous"/>
    </xf>
    <xf numFmtId="0" fontId="35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5" fillId="4" borderId="1" xfId="4" applyFont="1" applyFill="1" applyBorder="1" applyAlignment="1">
      <alignment horizontal="left"/>
    </xf>
    <xf numFmtId="0" fontId="35" fillId="4" borderId="0" xfId="4" applyFont="1" applyFill="1" applyBorder="1" applyAlignment="1">
      <alignment horizontal="left"/>
    </xf>
    <xf numFmtId="0" fontId="33" fillId="4" borderId="2" xfId="0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center" vertical="center"/>
    </xf>
    <xf numFmtId="0" fontId="14" fillId="4" borderId="0" xfId="0" applyFont="1" applyFill="1"/>
    <xf numFmtId="0" fontId="14" fillId="0" borderId="0" xfId="0" applyFont="1"/>
    <xf numFmtId="0" fontId="32" fillId="4" borderId="0" xfId="4" applyFont="1" applyFill="1" applyBorder="1" applyAlignment="1">
      <alignment horizontal="center" vertical="center"/>
    </xf>
    <xf numFmtId="0" fontId="35" fillId="4" borderId="10" xfId="4" applyFont="1" applyFill="1" applyBorder="1" applyAlignment="1">
      <alignment horizontal="left" wrapText="1" indent="1"/>
    </xf>
    <xf numFmtId="0" fontId="36" fillId="4" borderId="0" xfId="0" applyFont="1" applyFill="1"/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wrapText="1"/>
    </xf>
    <xf numFmtId="0" fontId="13" fillId="4" borderId="2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4" fillId="4" borderId="2" xfId="0" applyFont="1" applyFill="1" applyBorder="1"/>
    <xf numFmtId="0" fontId="0" fillId="4" borderId="0" xfId="0" applyFill="1"/>
    <xf numFmtId="0" fontId="38" fillId="8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37" fillId="4" borderId="0" xfId="0" applyFont="1" applyFill="1"/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7" fillId="0" borderId="0" xfId="0" applyFont="1"/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37" fillId="4" borderId="0" xfId="0" applyFont="1" applyFill="1" applyAlignment="1">
      <alignment vertical="top"/>
    </xf>
    <xf numFmtId="0" fontId="37" fillId="0" borderId="0" xfId="0" applyFont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5" fillId="0" borderId="0" xfId="0" applyFont="1"/>
    <xf numFmtId="0" fontId="44" fillId="8" borderId="16" xfId="0" applyFont="1" applyFill="1" applyBorder="1" applyAlignment="1">
      <alignment horizontal="center"/>
    </xf>
    <xf numFmtId="0" fontId="45" fillId="4" borderId="16" xfId="0" applyFont="1" applyFill="1" applyBorder="1"/>
    <xf numFmtId="0" fontId="47" fillId="4" borderId="16" xfId="0" applyFont="1" applyFill="1" applyBorder="1"/>
    <xf numFmtId="0" fontId="45" fillId="4" borderId="16" xfId="0" applyFont="1" applyFill="1" applyBorder="1" applyAlignment="1">
      <alignment horizontal="center"/>
    </xf>
    <xf numFmtId="0" fontId="48" fillId="8" borderId="0" xfId="0" applyFont="1" applyFill="1"/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53" fillId="4" borderId="32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justify" vertical="center" wrapText="1"/>
    </xf>
    <xf numFmtId="0" fontId="53" fillId="4" borderId="32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3" fontId="8" fillId="4" borderId="0" xfId="2" applyNumberFormat="1" applyFont="1" applyFill="1" applyBorder="1" applyAlignment="1" applyProtection="1">
      <alignment vertical="center"/>
      <protection locked="0"/>
    </xf>
    <xf numFmtId="3" fontId="8" fillId="4" borderId="0" xfId="0" applyNumberFormat="1" applyFont="1" applyFill="1" applyBorder="1" applyAlignment="1" applyProtection="1">
      <alignment vertical="center"/>
      <protection locked="0"/>
    </xf>
    <xf numFmtId="3" fontId="32" fillId="4" borderId="2" xfId="5" applyNumberFormat="1" applyFont="1" applyFill="1" applyBorder="1" applyAlignment="1">
      <alignment horizontal="center"/>
    </xf>
    <xf numFmtId="3" fontId="32" fillId="4" borderId="18" xfId="5" applyNumberFormat="1" applyFont="1" applyFill="1" applyBorder="1" applyAlignment="1">
      <alignment horizontal="center"/>
    </xf>
    <xf numFmtId="3" fontId="33" fillId="4" borderId="18" xfId="0" applyNumberFormat="1" applyFont="1" applyFill="1" applyBorder="1" applyAlignment="1">
      <alignment vertical="center" wrapText="1"/>
    </xf>
    <xf numFmtId="3" fontId="32" fillId="4" borderId="5" xfId="5" applyNumberFormat="1" applyFont="1" applyFill="1" applyBorder="1" applyAlignment="1">
      <alignment horizontal="center"/>
    </xf>
    <xf numFmtId="3" fontId="32" fillId="4" borderId="19" xfId="5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vertical="top" wrapText="1"/>
    </xf>
    <xf numFmtId="3" fontId="33" fillId="4" borderId="18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top" wrapText="1"/>
    </xf>
    <xf numFmtId="3" fontId="33" fillId="4" borderId="18" xfId="0" applyNumberFormat="1" applyFont="1" applyFill="1" applyBorder="1" applyAlignment="1">
      <alignment horizontal="right" vertical="center" wrapText="1"/>
    </xf>
    <xf numFmtId="3" fontId="32" fillId="4" borderId="18" xfId="5" applyNumberFormat="1" applyFont="1" applyFill="1" applyBorder="1" applyAlignment="1">
      <alignment horizontal="right"/>
    </xf>
    <xf numFmtId="3" fontId="32" fillId="4" borderId="17" xfId="4" applyNumberFormat="1" applyFont="1" applyFill="1" applyBorder="1" applyAlignment="1">
      <alignment horizontal="center"/>
    </xf>
    <xf numFmtId="3" fontId="39" fillId="4" borderId="18" xfId="0" applyNumberFormat="1" applyFont="1" applyFill="1" applyBorder="1" applyAlignment="1">
      <alignment vertical="center" wrapText="1"/>
    </xf>
    <xf numFmtId="3" fontId="35" fillId="4" borderId="18" xfId="5" applyNumberFormat="1" applyFont="1" applyFill="1" applyBorder="1" applyAlignment="1">
      <alignment horizontal="center"/>
    </xf>
    <xf numFmtId="3" fontId="13" fillId="4" borderId="18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justify"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3" fontId="13" fillId="4" borderId="18" xfId="2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6" xfId="0" applyNumberFormat="1" applyFont="1" applyFill="1" applyBorder="1" applyAlignment="1">
      <alignment vertical="center" wrapText="1"/>
    </xf>
    <xf numFmtId="3" fontId="13" fillId="4" borderId="17" xfId="0" applyNumberFormat="1" applyFont="1" applyFill="1" applyBorder="1" applyAlignment="1">
      <alignment horizontal="justify" vertical="center" wrapText="1"/>
    </xf>
    <xf numFmtId="3" fontId="13" fillId="4" borderId="18" xfId="2" applyNumberFormat="1" applyFont="1" applyFill="1" applyBorder="1" applyAlignment="1">
      <alignment horizontal="right" vertical="top"/>
    </xf>
    <xf numFmtId="3" fontId="14" fillId="4" borderId="18" xfId="0" applyNumberFormat="1" applyFont="1" applyFill="1" applyBorder="1" applyAlignment="1">
      <alignment horizontal="right" vertical="top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3" fillId="4" borderId="18" xfId="0" applyNumberFormat="1" applyFont="1" applyFill="1" applyBorder="1" applyAlignment="1">
      <alignment horizontal="right" vertical="top"/>
    </xf>
    <xf numFmtId="3" fontId="14" fillId="4" borderId="18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right" vertical="top"/>
    </xf>
    <xf numFmtId="3" fontId="14" fillId="4" borderId="19" xfId="0" applyNumberFormat="1" applyFont="1" applyFill="1" applyBorder="1" applyAlignment="1">
      <alignment horizontal="right" vertical="top"/>
    </xf>
    <xf numFmtId="0" fontId="0" fillId="0" borderId="16" xfId="0" applyBorder="1" applyAlignment="1">
      <alignment horizontal="center"/>
    </xf>
    <xf numFmtId="0" fontId="47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center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0" borderId="2" xfId="2" applyNumberFormat="1" applyFont="1" applyFill="1" applyBorder="1" applyAlignment="1">
      <alignment horizontal="right" vertical="center" wrapText="1"/>
    </xf>
    <xf numFmtId="3" fontId="13" fillId="0" borderId="18" xfId="2" applyNumberFormat="1" applyFont="1" applyFill="1" applyBorder="1" applyAlignment="1">
      <alignment horizontal="right" vertical="center" wrapText="1"/>
    </xf>
    <xf numFmtId="3" fontId="13" fillId="4" borderId="5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8" fillId="0" borderId="0" xfId="2" applyNumberFormat="1" applyFont="1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 applyProtection="1">
      <alignment horizontal="right" vertical="top"/>
      <protection locked="0"/>
    </xf>
    <xf numFmtId="0" fontId="2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6" fillId="4" borderId="2" xfId="0" applyFont="1" applyFill="1" applyBorder="1" applyAlignment="1"/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6" fillId="4" borderId="0" xfId="0" applyFont="1" applyFill="1" applyBorder="1" applyAlignment="1">
      <alignment vertical="top"/>
    </xf>
    <xf numFmtId="0" fontId="16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16" fillId="4" borderId="3" xfId="0" applyFont="1" applyFill="1" applyBorder="1"/>
    <xf numFmtId="0" fontId="16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19" fillId="7" borderId="11" xfId="3" applyFont="1" applyFill="1" applyBorder="1" applyAlignment="1">
      <alignment horizontal="center" vertical="center"/>
    </xf>
    <xf numFmtId="0" fontId="19" fillId="7" borderId="1" xfId="3" applyFont="1" applyFill="1" applyBorder="1" applyAlignment="1">
      <alignment horizontal="center" vertical="center"/>
    </xf>
    <xf numFmtId="0" fontId="22" fillId="7" borderId="7" xfId="3" applyFont="1" applyFill="1" applyBorder="1" applyAlignment="1">
      <alignment horizontal="center" vertical="center"/>
    </xf>
    <xf numFmtId="0" fontId="22" fillId="7" borderId="0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right" vertical="top"/>
    </xf>
    <xf numFmtId="0" fontId="24" fillId="7" borderId="0" xfId="3" applyFont="1" applyFill="1" applyBorder="1" applyAlignment="1">
      <alignment horizontal="right" vertical="top"/>
    </xf>
    <xf numFmtId="0" fontId="25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center" vertical="top"/>
    </xf>
    <xf numFmtId="0" fontId="16" fillId="4" borderId="4" xfId="0" applyFont="1" applyFill="1" applyBorder="1" applyAlignment="1">
      <alignment horizontal="center" vertical="top"/>
    </xf>
    <xf numFmtId="0" fontId="16" fillId="4" borderId="5" xfId="0" applyFont="1" applyFill="1" applyBorder="1" applyAlignment="1">
      <alignment horizontal="center" vertical="top"/>
    </xf>
    <xf numFmtId="0" fontId="22" fillId="7" borderId="7" xfId="3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2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right"/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0" fontId="22" fillId="7" borderId="6" xfId="0" applyFont="1" applyFill="1" applyBorder="1" applyAlignment="1">
      <alignment horizontal="center" vertical="center"/>
    </xf>
    <xf numFmtId="0" fontId="38" fillId="8" borderId="11" xfId="0" applyFont="1" applyFill="1" applyBorder="1" applyAlignment="1">
      <alignment horizontal="center"/>
    </xf>
    <xf numFmtId="0" fontId="38" fillId="8" borderId="7" xfId="0" applyFont="1" applyFill="1" applyBorder="1" applyAlignment="1">
      <alignment horizontal="center"/>
    </xf>
    <xf numFmtId="0" fontId="38" fillId="8" borderId="8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38" fillId="8" borderId="3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38" fillId="8" borderId="5" xfId="0" applyFont="1" applyFill="1" applyBorder="1" applyAlignment="1">
      <alignment horizontal="center"/>
    </xf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3" fillId="4" borderId="0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 wrapText="1"/>
    </xf>
    <xf numFmtId="3" fontId="33" fillId="4" borderId="17" xfId="0" applyNumberFormat="1" applyFont="1" applyFill="1" applyBorder="1" applyAlignment="1">
      <alignment horizontal="center" vertical="center" wrapText="1"/>
    </xf>
    <xf numFmtId="3" fontId="33" fillId="4" borderId="19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3" fontId="35" fillId="4" borderId="17" xfId="4" applyNumberFormat="1" applyFont="1" applyFill="1" applyBorder="1" applyAlignment="1">
      <alignment horizontal="center"/>
    </xf>
    <xf numFmtId="3" fontId="35" fillId="4" borderId="19" xfId="4" applyNumberFormat="1" applyFont="1" applyFill="1" applyBorder="1" applyAlignment="1">
      <alignment horizontal="center"/>
    </xf>
    <xf numFmtId="0" fontId="38" fillId="8" borderId="16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 wrapText="1"/>
    </xf>
    <xf numFmtId="0" fontId="38" fillId="8" borderId="11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43" fillId="8" borderId="16" xfId="3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8" borderId="9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10" xfId="0" applyFont="1" applyFill="1" applyBorder="1" applyAlignment="1">
      <alignment horizontal="center"/>
    </xf>
    <xf numFmtId="0" fontId="44" fillId="8" borderId="1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0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"/>
    </xf>
    <xf numFmtId="0" fontId="46" fillId="4" borderId="9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38" fillId="8" borderId="7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top" wrapText="1" indent="1"/>
    </xf>
    <xf numFmtId="0" fontId="14" fillId="4" borderId="24" xfId="0" applyFont="1" applyFill="1" applyBorder="1" applyAlignment="1">
      <alignment horizontal="left" vertical="top" wrapText="1" inden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  <xf numFmtId="0" fontId="52" fillId="9" borderId="25" xfId="0" applyFont="1" applyFill="1" applyBorder="1" applyAlignment="1">
      <alignment horizontal="center" vertical="center"/>
    </xf>
    <xf numFmtId="0" fontId="52" fillId="9" borderId="26" xfId="0" applyFont="1" applyFill="1" applyBorder="1" applyAlignment="1">
      <alignment horizontal="center" vertical="center"/>
    </xf>
    <xf numFmtId="0" fontId="52" fillId="9" borderId="27" xfId="0" applyFont="1" applyFill="1" applyBorder="1" applyAlignment="1">
      <alignment horizontal="center" vertical="center"/>
    </xf>
    <xf numFmtId="0" fontId="52" fillId="9" borderId="28" xfId="0" applyFont="1" applyFill="1" applyBorder="1" applyAlignment="1">
      <alignment horizontal="center" vertical="center"/>
    </xf>
    <xf numFmtId="0" fontId="52" fillId="9" borderId="0" xfId="0" applyFont="1" applyFill="1" applyBorder="1" applyAlignment="1">
      <alignment horizontal="center" vertical="center"/>
    </xf>
    <xf numFmtId="0" fontId="52" fillId="9" borderId="29" xfId="0" applyFont="1" applyFill="1" applyBorder="1" applyAlignment="1">
      <alignment horizontal="center" vertical="center"/>
    </xf>
    <xf numFmtId="0" fontId="52" fillId="9" borderId="30" xfId="0" applyFont="1" applyFill="1" applyBorder="1" applyAlignment="1">
      <alignment horizontal="center" vertical="center"/>
    </xf>
    <xf numFmtId="0" fontId="52" fillId="9" borderId="31" xfId="0" applyFont="1" applyFill="1" applyBorder="1" applyAlignment="1">
      <alignment horizontal="center" vertical="center"/>
    </xf>
    <xf numFmtId="0" fontId="52" fillId="9" borderId="32" xfId="0" applyFont="1" applyFill="1" applyBorder="1" applyAlignment="1">
      <alignment horizontal="center" vertical="center"/>
    </xf>
    <xf numFmtId="0" fontId="53" fillId="4" borderId="3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20" xfId="0" applyFont="1" applyFill="1" applyBorder="1" applyAlignment="1">
      <alignment horizontal="center" vertical="center" wrapText="1"/>
    </xf>
    <xf numFmtId="0" fontId="53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opLeftCell="A34" zoomScale="90" zoomScaleNormal="90" workbookViewId="0">
      <selection activeCell="H64" sqref="H64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11" customWidth="1"/>
    <col min="8" max="8" width="33.85546875" style="11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01" t="s">
        <v>193</v>
      </c>
      <c r="D1" s="401"/>
      <c r="E1" s="401"/>
      <c r="F1" s="401"/>
      <c r="G1" s="401"/>
      <c r="H1" s="401"/>
      <c r="I1" s="401"/>
      <c r="J1" s="25"/>
      <c r="K1" s="25"/>
    </row>
    <row r="2" spans="1:11" ht="12.75">
      <c r="B2" s="22"/>
      <c r="C2" s="401" t="s">
        <v>81</v>
      </c>
      <c r="D2" s="401"/>
      <c r="E2" s="401"/>
      <c r="F2" s="401"/>
      <c r="G2" s="401"/>
      <c r="H2" s="401"/>
      <c r="I2" s="401"/>
      <c r="J2" s="22"/>
      <c r="K2" s="22"/>
    </row>
    <row r="3" spans="1:11" ht="12.75">
      <c r="B3" s="22"/>
      <c r="C3" s="401" t="s">
        <v>409</v>
      </c>
      <c r="D3" s="401"/>
      <c r="E3" s="401"/>
      <c r="F3" s="401"/>
      <c r="G3" s="401"/>
      <c r="H3" s="401"/>
      <c r="I3" s="401"/>
      <c r="J3" s="22"/>
      <c r="K3" s="22"/>
    </row>
    <row r="4" spans="1:11" ht="12.75">
      <c r="B4" s="22"/>
      <c r="C4" s="401" t="s">
        <v>1</v>
      </c>
      <c r="D4" s="401"/>
      <c r="E4" s="401"/>
      <c r="F4" s="401"/>
      <c r="G4" s="401"/>
      <c r="H4" s="401"/>
      <c r="I4" s="401"/>
      <c r="J4" s="22"/>
      <c r="K4" s="22"/>
    </row>
    <row r="5" spans="1:11" ht="6" customHeight="1">
      <c r="A5" s="378"/>
      <c r="B5" s="378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378"/>
      <c r="B6" s="24" t="s">
        <v>4</v>
      </c>
      <c r="C6" s="402" t="s">
        <v>410</v>
      </c>
      <c r="D6" s="402"/>
      <c r="E6" s="402"/>
      <c r="F6" s="402"/>
      <c r="G6" s="402"/>
      <c r="H6" s="402"/>
      <c r="I6" s="402"/>
      <c r="J6" s="402"/>
      <c r="K6" s="19"/>
    </row>
    <row r="7" spans="1:11" s="19" customFormat="1" ht="3" customHeight="1">
      <c r="A7" s="378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379" customFormat="1" ht="20.100000000000001" customHeight="1">
      <c r="A9" s="110"/>
      <c r="B9" s="400" t="s">
        <v>76</v>
      </c>
      <c r="C9" s="400"/>
      <c r="D9" s="104">
        <v>2014</v>
      </c>
      <c r="E9" s="104">
        <v>2013</v>
      </c>
      <c r="F9" s="377"/>
      <c r="G9" s="400" t="s">
        <v>76</v>
      </c>
      <c r="H9" s="400"/>
      <c r="I9" s="104">
        <v>2014</v>
      </c>
      <c r="J9" s="104">
        <v>2013</v>
      </c>
      <c r="K9" s="106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11" customFormat="1" ht="12.75">
      <c r="A11" s="380"/>
      <c r="B11" s="399" t="s">
        <v>82</v>
      </c>
      <c r="C11" s="399"/>
      <c r="D11" s="64"/>
      <c r="E11" s="64"/>
      <c r="F11" s="38"/>
      <c r="G11" s="399" t="s">
        <v>83</v>
      </c>
      <c r="H11" s="399"/>
      <c r="I11" s="64"/>
      <c r="J11" s="64"/>
      <c r="K11" s="381"/>
    </row>
    <row r="12" spans="1:11" ht="12.75">
      <c r="A12" s="41"/>
      <c r="B12" s="397" t="s">
        <v>84</v>
      </c>
      <c r="C12" s="397"/>
      <c r="D12" s="65">
        <f>SUM(D13:D20)</f>
        <v>1980993</v>
      </c>
      <c r="E12" s="65">
        <f>SUM(E13:E20)</f>
        <v>5732020</v>
      </c>
      <c r="F12" s="38"/>
      <c r="G12" s="399" t="s">
        <v>85</v>
      </c>
      <c r="H12" s="399"/>
      <c r="I12" s="65">
        <f>SUM(I13:I15)</f>
        <v>284814613</v>
      </c>
      <c r="J12" s="65">
        <f>SUM(J13:J15)</f>
        <v>265362861</v>
      </c>
      <c r="K12" s="112"/>
    </row>
    <row r="13" spans="1:11">
      <c r="A13" s="39"/>
      <c r="B13" s="396" t="s">
        <v>86</v>
      </c>
      <c r="C13" s="396"/>
      <c r="D13" s="113">
        <v>0</v>
      </c>
      <c r="E13" s="113">
        <v>0</v>
      </c>
      <c r="F13" s="38"/>
      <c r="G13" s="396" t="s">
        <v>87</v>
      </c>
      <c r="H13" s="396"/>
      <c r="I13" s="113">
        <v>101616722</v>
      </c>
      <c r="J13" s="113">
        <v>91873917</v>
      </c>
      <c r="K13" s="112"/>
    </row>
    <row r="14" spans="1:11">
      <c r="A14" s="39"/>
      <c r="B14" s="396" t="s">
        <v>88</v>
      </c>
      <c r="C14" s="396"/>
      <c r="D14" s="113">
        <v>474724</v>
      </c>
      <c r="E14" s="113">
        <v>700490</v>
      </c>
      <c r="F14" s="38"/>
      <c r="G14" s="396" t="s">
        <v>89</v>
      </c>
      <c r="H14" s="396"/>
      <c r="I14" s="113">
        <v>157539617</v>
      </c>
      <c r="J14" s="113">
        <v>147252170</v>
      </c>
      <c r="K14" s="112"/>
    </row>
    <row r="15" spans="1:11" ht="12" customHeight="1">
      <c r="A15" s="39"/>
      <c r="B15" s="396" t="s">
        <v>90</v>
      </c>
      <c r="C15" s="396"/>
      <c r="D15" s="113">
        <v>0</v>
      </c>
      <c r="E15" s="113">
        <v>0</v>
      </c>
      <c r="F15" s="38"/>
      <c r="G15" s="396" t="s">
        <v>91</v>
      </c>
      <c r="H15" s="396"/>
      <c r="I15" s="113">
        <v>25658274</v>
      </c>
      <c r="J15" s="113">
        <v>26236774</v>
      </c>
      <c r="K15" s="112"/>
    </row>
    <row r="16" spans="1:11" ht="12.75">
      <c r="A16" s="39"/>
      <c r="B16" s="396" t="s">
        <v>92</v>
      </c>
      <c r="C16" s="396"/>
      <c r="D16" s="113">
        <v>0</v>
      </c>
      <c r="E16" s="113">
        <v>0</v>
      </c>
      <c r="F16" s="38"/>
      <c r="G16" s="42"/>
      <c r="H16" s="57"/>
      <c r="I16" s="382"/>
      <c r="J16" s="382"/>
      <c r="K16" s="112"/>
    </row>
    <row r="17" spans="1:11" ht="12.75">
      <c r="A17" s="39"/>
      <c r="B17" s="396" t="s">
        <v>93</v>
      </c>
      <c r="C17" s="396"/>
      <c r="D17" s="113">
        <v>0</v>
      </c>
      <c r="E17" s="113">
        <v>0</v>
      </c>
      <c r="F17" s="38"/>
      <c r="G17" s="399" t="s">
        <v>205</v>
      </c>
      <c r="H17" s="399"/>
      <c r="I17" s="65">
        <f>SUM(I18:I26)</f>
        <v>10374448</v>
      </c>
      <c r="J17" s="65">
        <f>SUM(J18:J26)</f>
        <v>21124069</v>
      </c>
      <c r="K17" s="112"/>
    </row>
    <row r="18" spans="1:11">
      <c r="A18" s="39"/>
      <c r="B18" s="396" t="s">
        <v>94</v>
      </c>
      <c r="C18" s="396"/>
      <c r="D18" s="113">
        <v>0</v>
      </c>
      <c r="E18" s="113">
        <v>0</v>
      </c>
      <c r="F18" s="38"/>
      <c r="G18" s="396" t="s">
        <v>95</v>
      </c>
      <c r="H18" s="396"/>
      <c r="I18" s="113">
        <v>0</v>
      </c>
      <c r="J18" s="113">
        <v>0</v>
      </c>
      <c r="K18" s="112"/>
    </row>
    <row r="19" spans="1:11">
      <c r="A19" s="39"/>
      <c r="B19" s="396" t="s">
        <v>96</v>
      </c>
      <c r="C19" s="396"/>
      <c r="D19" s="113">
        <v>1506269</v>
      </c>
      <c r="E19" s="113">
        <v>5031530</v>
      </c>
      <c r="F19" s="38"/>
      <c r="G19" s="396" t="s">
        <v>97</v>
      </c>
      <c r="H19" s="396"/>
      <c r="I19" s="113">
        <v>0</v>
      </c>
      <c r="J19" s="113">
        <v>0</v>
      </c>
      <c r="K19" s="112"/>
    </row>
    <row r="20" spans="1:11" ht="52.5" customHeight="1">
      <c r="A20" s="39"/>
      <c r="B20" s="398" t="s">
        <v>98</v>
      </c>
      <c r="C20" s="398"/>
      <c r="D20" s="113">
        <v>0</v>
      </c>
      <c r="E20" s="113">
        <v>0</v>
      </c>
      <c r="F20" s="38"/>
      <c r="G20" s="396" t="s">
        <v>99</v>
      </c>
      <c r="H20" s="396"/>
      <c r="I20" s="113">
        <v>0</v>
      </c>
      <c r="J20" s="113">
        <v>0</v>
      </c>
      <c r="K20" s="112"/>
    </row>
    <row r="21" spans="1:11" ht="12.75">
      <c r="A21" s="41"/>
      <c r="B21" s="42"/>
      <c r="C21" s="57"/>
      <c r="D21" s="382"/>
      <c r="E21" s="382"/>
      <c r="F21" s="38"/>
      <c r="G21" s="396" t="s">
        <v>100</v>
      </c>
      <c r="H21" s="396"/>
      <c r="I21" s="113">
        <v>10010848</v>
      </c>
      <c r="J21" s="113">
        <v>20699069</v>
      </c>
      <c r="K21" s="112"/>
    </row>
    <row r="22" spans="1:11" ht="29.25" customHeight="1">
      <c r="A22" s="41"/>
      <c r="B22" s="397" t="s">
        <v>101</v>
      </c>
      <c r="C22" s="397"/>
      <c r="D22" s="65">
        <f>SUM(D23:D24)</f>
        <v>311594959</v>
      </c>
      <c r="E22" s="65">
        <f>SUM(E23:E24)</f>
        <v>305453808</v>
      </c>
      <c r="F22" s="38"/>
      <c r="G22" s="396" t="s">
        <v>102</v>
      </c>
      <c r="H22" s="396"/>
      <c r="I22" s="113">
        <v>0</v>
      </c>
      <c r="J22" s="113">
        <v>0</v>
      </c>
      <c r="K22" s="112"/>
    </row>
    <row r="23" spans="1:11">
      <c r="A23" s="39"/>
      <c r="B23" s="396" t="s">
        <v>103</v>
      </c>
      <c r="C23" s="396"/>
      <c r="D23" s="68">
        <v>0</v>
      </c>
      <c r="E23" s="68">
        <v>0</v>
      </c>
      <c r="F23" s="38"/>
      <c r="G23" s="396" t="s">
        <v>104</v>
      </c>
      <c r="H23" s="396"/>
      <c r="I23" s="113">
        <v>0</v>
      </c>
      <c r="J23" s="113">
        <v>0</v>
      </c>
      <c r="K23" s="112"/>
    </row>
    <row r="24" spans="1:11">
      <c r="A24" s="39"/>
      <c r="B24" s="396" t="s">
        <v>204</v>
      </c>
      <c r="C24" s="396"/>
      <c r="D24" s="113">
        <v>311594959</v>
      </c>
      <c r="E24" s="113">
        <v>305453808</v>
      </c>
      <c r="F24" s="38"/>
      <c r="G24" s="396" t="s">
        <v>105</v>
      </c>
      <c r="H24" s="396"/>
      <c r="I24" s="113">
        <v>0</v>
      </c>
      <c r="J24" s="113">
        <v>0</v>
      </c>
      <c r="K24" s="112"/>
    </row>
    <row r="25" spans="1:11" ht="12.75">
      <c r="A25" s="41"/>
      <c r="B25" s="42"/>
      <c r="C25" s="57"/>
      <c r="D25" s="382"/>
      <c r="E25" s="382"/>
      <c r="F25" s="38"/>
      <c r="G25" s="396" t="s">
        <v>106</v>
      </c>
      <c r="H25" s="396"/>
      <c r="I25" s="113">
        <v>363600</v>
      </c>
      <c r="J25" s="113">
        <v>425000</v>
      </c>
      <c r="K25" s="112"/>
    </row>
    <row r="26" spans="1:11" ht="12.75">
      <c r="A26" s="39"/>
      <c r="B26" s="397" t="s">
        <v>107</v>
      </c>
      <c r="C26" s="397"/>
      <c r="D26" s="65">
        <f>SUM(D27:D31)</f>
        <v>2371849</v>
      </c>
      <c r="E26" s="65">
        <f>SUM(E27:E31)</f>
        <v>2051592</v>
      </c>
      <c r="F26" s="38"/>
      <c r="G26" s="396" t="s">
        <v>108</v>
      </c>
      <c r="H26" s="396"/>
      <c r="I26" s="113">
        <v>0</v>
      </c>
      <c r="J26" s="113">
        <v>0</v>
      </c>
      <c r="K26" s="112"/>
    </row>
    <row r="27" spans="1:11" ht="12.75">
      <c r="A27" s="39"/>
      <c r="B27" s="396" t="s">
        <v>109</v>
      </c>
      <c r="C27" s="396"/>
      <c r="D27" s="113">
        <v>2371849</v>
      </c>
      <c r="E27" s="113">
        <v>2051592</v>
      </c>
      <c r="F27" s="38"/>
      <c r="G27" s="42"/>
      <c r="H27" s="57"/>
      <c r="I27" s="382"/>
      <c r="J27" s="382"/>
      <c r="K27" s="112"/>
    </row>
    <row r="28" spans="1:11" ht="12.75">
      <c r="A28" s="39"/>
      <c r="B28" s="396" t="s">
        <v>110</v>
      </c>
      <c r="C28" s="396"/>
      <c r="D28" s="113">
        <v>0</v>
      </c>
      <c r="E28" s="113">
        <v>0</v>
      </c>
      <c r="F28" s="38"/>
      <c r="G28" s="397" t="s">
        <v>103</v>
      </c>
      <c r="H28" s="397"/>
      <c r="I28" s="65">
        <f>SUM(I29:I31)</f>
        <v>0</v>
      </c>
      <c r="J28" s="65">
        <f>SUM(J29:J31)</f>
        <v>0</v>
      </c>
      <c r="K28" s="112"/>
    </row>
    <row r="29" spans="1:11" ht="26.25" customHeight="1">
      <c r="A29" s="39"/>
      <c r="B29" s="398" t="s">
        <v>111</v>
      </c>
      <c r="C29" s="398"/>
      <c r="D29" s="113">
        <v>0</v>
      </c>
      <c r="E29" s="113">
        <v>0</v>
      </c>
      <c r="F29" s="38"/>
      <c r="G29" s="396" t="s">
        <v>112</v>
      </c>
      <c r="H29" s="396"/>
      <c r="I29" s="113">
        <v>0</v>
      </c>
      <c r="J29" s="113">
        <v>0</v>
      </c>
      <c r="K29" s="112"/>
    </row>
    <row r="30" spans="1:11">
      <c r="A30" s="39"/>
      <c r="B30" s="396" t="s">
        <v>113</v>
      </c>
      <c r="C30" s="396"/>
      <c r="D30" s="113">
        <v>0</v>
      </c>
      <c r="E30" s="113">
        <v>0</v>
      </c>
      <c r="F30" s="38"/>
      <c r="G30" s="396" t="s">
        <v>50</v>
      </c>
      <c r="H30" s="396"/>
      <c r="I30" s="113">
        <v>0</v>
      </c>
      <c r="J30" s="113">
        <v>0</v>
      </c>
      <c r="K30" s="112"/>
    </row>
    <row r="31" spans="1:11">
      <c r="A31" s="39"/>
      <c r="B31" s="396" t="s">
        <v>114</v>
      </c>
      <c r="C31" s="396"/>
      <c r="D31" s="113">
        <v>0</v>
      </c>
      <c r="E31" s="113">
        <v>0</v>
      </c>
      <c r="F31" s="38"/>
      <c r="G31" s="396" t="s">
        <v>115</v>
      </c>
      <c r="H31" s="396"/>
      <c r="I31" s="113">
        <v>0</v>
      </c>
      <c r="J31" s="113">
        <v>0</v>
      </c>
      <c r="K31" s="112"/>
    </row>
    <row r="32" spans="1:11" ht="12.75">
      <c r="A32" s="41"/>
      <c r="B32" s="42"/>
      <c r="C32" s="67"/>
      <c r="D32" s="64"/>
      <c r="E32" s="64"/>
      <c r="F32" s="38"/>
      <c r="G32" s="42"/>
      <c r="H32" s="57"/>
      <c r="I32" s="382"/>
      <c r="J32" s="382"/>
      <c r="K32" s="112"/>
    </row>
    <row r="33" spans="1:11" ht="12.75">
      <c r="A33" s="383"/>
      <c r="B33" s="395" t="s">
        <v>116</v>
      </c>
      <c r="C33" s="395"/>
      <c r="D33" s="384">
        <f>D12+D22+D26</f>
        <v>315947801</v>
      </c>
      <c r="E33" s="384">
        <f>E12+E22+E26</f>
        <v>313237420</v>
      </c>
      <c r="F33" s="385"/>
      <c r="G33" s="399" t="s">
        <v>117</v>
      </c>
      <c r="H33" s="399"/>
      <c r="I33" s="74">
        <f>SUM(I34:I38)</f>
        <v>0</v>
      </c>
      <c r="J33" s="74">
        <f>SUM(J34:J38)</f>
        <v>0</v>
      </c>
      <c r="K33" s="112"/>
    </row>
    <row r="34" spans="1:11" ht="12.75">
      <c r="A34" s="41"/>
      <c r="B34" s="395"/>
      <c r="C34" s="395"/>
      <c r="D34" s="64"/>
      <c r="E34" s="64"/>
      <c r="F34" s="38"/>
      <c r="G34" s="396" t="s">
        <v>118</v>
      </c>
      <c r="H34" s="396"/>
      <c r="I34" s="113">
        <v>0</v>
      </c>
      <c r="J34" s="113">
        <v>0</v>
      </c>
      <c r="K34" s="112"/>
    </row>
    <row r="35" spans="1:11">
      <c r="A35" s="386"/>
      <c r="B35" s="38"/>
      <c r="C35" s="38"/>
      <c r="D35" s="38"/>
      <c r="E35" s="38"/>
      <c r="F35" s="38"/>
      <c r="G35" s="396" t="s">
        <v>119</v>
      </c>
      <c r="H35" s="396"/>
      <c r="I35" s="113">
        <v>0</v>
      </c>
      <c r="J35" s="113">
        <v>0</v>
      </c>
      <c r="K35" s="112"/>
    </row>
    <row r="36" spans="1:11">
      <c r="A36" s="386"/>
      <c r="B36" s="38"/>
      <c r="C36" s="38"/>
      <c r="D36" s="38"/>
      <c r="E36" s="38"/>
      <c r="F36" s="38"/>
      <c r="G36" s="396" t="s">
        <v>120</v>
      </c>
      <c r="H36" s="396"/>
      <c r="I36" s="113">
        <v>0</v>
      </c>
      <c r="J36" s="113">
        <v>0</v>
      </c>
      <c r="K36" s="112"/>
    </row>
    <row r="37" spans="1:11">
      <c r="A37" s="386"/>
      <c r="B37" s="38"/>
      <c r="C37" s="38"/>
      <c r="D37" s="38"/>
      <c r="E37" s="38"/>
      <c r="F37" s="38"/>
      <c r="G37" s="396" t="s">
        <v>121</v>
      </c>
      <c r="H37" s="396"/>
      <c r="I37" s="113">
        <v>0</v>
      </c>
      <c r="J37" s="113">
        <v>0</v>
      </c>
      <c r="K37" s="112"/>
    </row>
    <row r="38" spans="1:11">
      <c r="A38" s="386"/>
      <c r="B38" s="38"/>
      <c r="C38" s="38"/>
      <c r="D38" s="38"/>
      <c r="E38" s="38"/>
      <c r="F38" s="38"/>
      <c r="G38" s="396" t="s">
        <v>122</v>
      </c>
      <c r="H38" s="396"/>
      <c r="I38" s="113">
        <v>0</v>
      </c>
      <c r="J38" s="113">
        <v>0</v>
      </c>
      <c r="K38" s="112"/>
    </row>
    <row r="39" spans="1:11" ht="12.75">
      <c r="A39" s="386"/>
      <c r="B39" s="38"/>
      <c r="C39" s="38"/>
      <c r="D39" s="38"/>
      <c r="E39" s="38"/>
      <c r="F39" s="38"/>
      <c r="G39" s="42"/>
      <c r="H39" s="57"/>
      <c r="I39" s="382"/>
      <c r="J39" s="382"/>
      <c r="K39" s="112"/>
    </row>
    <row r="40" spans="1:11" ht="12.75">
      <c r="A40" s="386"/>
      <c r="B40" s="38"/>
      <c r="C40" s="38"/>
      <c r="D40" s="38"/>
      <c r="E40" s="38"/>
      <c r="F40" s="38"/>
      <c r="G40" s="397" t="s">
        <v>123</v>
      </c>
      <c r="H40" s="397"/>
      <c r="I40" s="74">
        <f>SUM(I41:I46)</f>
        <v>10801623</v>
      </c>
      <c r="J40" s="74">
        <f>SUM(J41:J46)</f>
        <v>10511163</v>
      </c>
      <c r="K40" s="112"/>
    </row>
    <row r="41" spans="1:11" ht="26.25" customHeight="1">
      <c r="A41" s="386"/>
      <c r="B41" s="38"/>
      <c r="C41" s="38"/>
      <c r="D41" s="38"/>
      <c r="E41" s="38"/>
      <c r="F41" s="38"/>
      <c r="G41" s="398" t="s">
        <v>124</v>
      </c>
      <c r="H41" s="398"/>
      <c r="I41" s="113">
        <v>10801623</v>
      </c>
      <c r="J41" s="113">
        <v>10511163</v>
      </c>
      <c r="K41" s="112"/>
    </row>
    <row r="42" spans="1:11">
      <c r="A42" s="386"/>
      <c r="B42" s="38"/>
      <c r="C42" s="38"/>
      <c r="D42" s="38"/>
      <c r="E42" s="38"/>
      <c r="F42" s="38"/>
      <c r="G42" s="396" t="s">
        <v>125</v>
      </c>
      <c r="H42" s="396"/>
      <c r="I42" s="113">
        <v>0</v>
      </c>
      <c r="J42" s="113">
        <v>0</v>
      </c>
      <c r="K42" s="112"/>
    </row>
    <row r="43" spans="1:11" ht="12" customHeight="1">
      <c r="A43" s="386"/>
      <c r="B43" s="38"/>
      <c r="C43" s="38"/>
      <c r="D43" s="38"/>
      <c r="E43" s="38"/>
      <c r="F43" s="38"/>
      <c r="G43" s="396" t="s">
        <v>126</v>
      </c>
      <c r="H43" s="396"/>
      <c r="I43" s="113">
        <v>0</v>
      </c>
      <c r="J43" s="113">
        <v>0</v>
      </c>
      <c r="K43" s="112"/>
    </row>
    <row r="44" spans="1:11" ht="25.5" customHeight="1">
      <c r="A44" s="386"/>
      <c r="B44" s="38"/>
      <c r="C44" s="38"/>
      <c r="D44" s="38"/>
      <c r="E44" s="38"/>
      <c r="F44" s="38"/>
      <c r="G44" s="398" t="s">
        <v>206</v>
      </c>
      <c r="H44" s="398"/>
      <c r="I44" s="113">
        <v>0</v>
      </c>
      <c r="J44" s="113">
        <v>0</v>
      </c>
      <c r="K44" s="112"/>
    </row>
    <row r="45" spans="1:11">
      <c r="A45" s="386"/>
      <c r="B45" s="38"/>
      <c r="C45" s="38"/>
      <c r="D45" s="38"/>
      <c r="E45" s="38"/>
      <c r="F45" s="38"/>
      <c r="G45" s="396" t="s">
        <v>127</v>
      </c>
      <c r="H45" s="396"/>
      <c r="I45" s="113">
        <v>0</v>
      </c>
      <c r="J45" s="113">
        <v>0</v>
      </c>
      <c r="K45" s="112"/>
    </row>
    <row r="46" spans="1:11">
      <c r="A46" s="386"/>
      <c r="B46" s="38"/>
      <c r="C46" s="38"/>
      <c r="D46" s="38"/>
      <c r="E46" s="38"/>
      <c r="F46" s="38"/>
      <c r="G46" s="396" t="s">
        <v>128</v>
      </c>
      <c r="H46" s="396"/>
      <c r="I46" s="113">
        <v>0</v>
      </c>
      <c r="J46" s="113">
        <v>0</v>
      </c>
      <c r="K46" s="112"/>
    </row>
    <row r="47" spans="1:11" ht="12.75">
      <c r="A47" s="386"/>
      <c r="B47" s="38"/>
      <c r="C47" s="38"/>
      <c r="D47" s="38"/>
      <c r="E47" s="38"/>
      <c r="F47" s="38"/>
      <c r="G47" s="42"/>
      <c r="H47" s="57"/>
      <c r="I47" s="382"/>
      <c r="J47" s="382"/>
      <c r="K47" s="112"/>
    </row>
    <row r="48" spans="1:11" ht="12.75">
      <c r="A48" s="386"/>
      <c r="B48" s="38"/>
      <c r="C48" s="38"/>
      <c r="D48" s="38"/>
      <c r="E48" s="38"/>
      <c r="F48" s="38"/>
      <c r="G48" s="397" t="s">
        <v>129</v>
      </c>
      <c r="H48" s="397"/>
      <c r="I48" s="74">
        <f>SUM(I49)</f>
        <v>0</v>
      </c>
      <c r="J48" s="74">
        <f>SUM(J49)</f>
        <v>0</v>
      </c>
      <c r="K48" s="112"/>
    </row>
    <row r="49" spans="1:11">
      <c r="A49" s="386"/>
      <c r="B49" s="38"/>
      <c r="C49" s="38"/>
      <c r="D49" s="38"/>
      <c r="E49" s="38"/>
      <c r="F49" s="38"/>
      <c r="G49" s="396" t="s">
        <v>130</v>
      </c>
      <c r="H49" s="396"/>
      <c r="I49" s="113">
        <v>0</v>
      </c>
      <c r="J49" s="113">
        <v>0</v>
      </c>
      <c r="K49" s="112"/>
    </row>
    <row r="50" spans="1:11" ht="12.75">
      <c r="A50" s="386"/>
      <c r="B50" s="38"/>
      <c r="C50" s="38"/>
      <c r="D50" s="38"/>
      <c r="E50" s="38"/>
      <c r="F50" s="38"/>
      <c r="G50" s="42"/>
      <c r="H50" s="57"/>
      <c r="I50" s="382"/>
      <c r="J50" s="382"/>
      <c r="K50" s="112"/>
    </row>
    <row r="51" spans="1:11" ht="12.75">
      <c r="A51" s="386"/>
      <c r="B51" s="38"/>
      <c r="C51" s="38"/>
      <c r="D51" s="38"/>
      <c r="E51" s="38"/>
      <c r="F51" s="38"/>
      <c r="G51" s="395" t="s">
        <v>131</v>
      </c>
      <c r="H51" s="395"/>
      <c r="I51" s="387">
        <f>I12+I17+I28+I33+I40+I48</f>
        <v>305990684</v>
      </c>
      <c r="J51" s="387">
        <f>J12+J17+J28+J33+J40+J48</f>
        <v>296998093</v>
      </c>
      <c r="K51" s="388"/>
    </row>
    <row r="52" spans="1:11" ht="12.75">
      <c r="A52" s="386"/>
      <c r="B52" s="38"/>
      <c r="C52" s="38"/>
      <c r="D52" s="38"/>
      <c r="E52" s="38"/>
      <c r="F52" s="38"/>
      <c r="G52" s="66"/>
      <c r="H52" s="66"/>
      <c r="I52" s="382"/>
      <c r="J52" s="382"/>
      <c r="K52" s="388"/>
    </row>
    <row r="53" spans="1:11" ht="12.75">
      <c r="A53" s="386"/>
      <c r="B53" s="38"/>
      <c r="C53" s="38"/>
      <c r="D53" s="38"/>
      <c r="E53" s="38"/>
      <c r="F53" s="38"/>
      <c r="G53" s="393" t="s">
        <v>132</v>
      </c>
      <c r="H53" s="393"/>
      <c r="I53" s="387">
        <f>D33-I51</f>
        <v>9957117</v>
      </c>
      <c r="J53" s="387">
        <f>E33-J51</f>
        <v>16239327</v>
      </c>
      <c r="K53" s="388"/>
    </row>
    <row r="54" spans="1:11" ht="6" customHeight="1">
      <c r="A54" s="389"/>
      <c r="B54" s="48"/>
      <c r="C54" s="48"/>
      <c r="D54" s="48"/>
      <c r="E54" s="48"/>
      <c r="F54" s="48"/>
      <c r="G54" s="390"/>
      <c r="H54" s="390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391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392"/>
      <c r="I57" s="59"/>
      <c r="J57" s="59"/>
      <c r="K57" s="19"/>
    </row>
    <row r="58" spans="1:11" ht="15" customHeight="1">
      <c r="B58" s="394" t="s">
        <v>78</v>
      </c>
      <c r="C58" s="394"/>
      <c r="D58" s="394"/>
      <c r="E58" s="394"/>
      <c r="F58" s="394"/>
      <c r="G58" s="394"/>
      <c r="H58" s="394"/>
      <c r="I58" s="394"/>
      <c r="J58" s="394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>
      <c r="D60" s="114"/>
    </row>
    <row r="61" spans="1:11">
      <c r="D61" s="114"/>
    </row>
  </sheetData>
  <sheetProtection formatCells="0" selectLockedCells="1"/>
  <mergeCells count="65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3:H53"/>
    <mergeCell ref="B58:J58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0" workbookViewId="0">
      <selection activeCell="C16" sqref="C16"/>
    </sheetView>
  </sheetViews>
  <sheetFormatPr baseColWidth="10" defaultRowHeight="15"/>
  <cols>
    <col min="1" max="1" width="2.28515625" style="273" customWidth="1"/>
    <col min="2" max="2" width="3.28515625" style="239" customWidth="1"/>
    <col min="3" max="3" width="52.5703125" style="239" customWidth="1"/>
    <col min="4" max="9" width="12.7109375" style="239" customWidth="1"/>
    <col min="10" max="10" width="2.7109375" style="273" customWidth="1"/>
  </cols>
  <sheetData>
    <row r="1" spans="2:9" s="273" customFormat="1">
      <c r="B1" s="238"/>
      <c r="C1" s="238"/>
      <c r="D1" s="238"/>
      <c r="E1" s="238"/>
      <c r="F1" s="238"/>
      <c r="G1" s="238"/>
      <c r="H1" s="238"/>
      <c r="I1" s="238"/>
    </row>
    <row r="2" spans="2:9">
      <c r="B2" s="463" t="s">
        <v>194</v>
      </c>
      <c r="C2" s="464"/>
      <c r="D2" s="464"/>
      <c r="E2" s="464"/>
      <c r="F2" s="464"/>
      <c r="G2" s="464"/>
      <c r="H2" s="464"/>
      <c r="I2" s="465"/>
    </row>
    <row r="3" spans="2:9">
      <c r="B3" s="466" t="s">
        <v>410</v>
      </c>
      <c r="C3" s="467"/>
      <c r="D3" s="467"/>
      <c r="E3" s="467"/>
      <c r="F3" s="467"/>
      <c r="G3" s="467"/>
      <c r="H3" s="467"/>
      <c r="I3" s="468"/>
    </row>
    <row r="4" spans="2:9">
      <c r="B4" s="466" t="s">
        <v>243</v>
      </c>
      <c r="C4" s="467"/>
      <c r="D4" s="467"/>
      <c r="E4" s="467"/>
      <c r="F4" s="467"/>
      <c r="G4" s="467"/>
      <c r="H4" s="467"/>
      <c r="I4" s="468"/>
    </row>
    <row r="5" spans="2:9">
      <c r="B5" s="466" t="s">
        <v>244</v>
      </c>
      <c r="C5" s="467"/>
      <c r="D5" s="467"/>
      <c r="E5" s="467"/>
      <c r="F5" s="467"/>
      <c r="G5" s="467"/>
      <c r="H5" s="467"/>
      <c r="I5" s="468"/>
    </row>
    <row r="6" spans="2:9">
      <c r="B6" s="469" t="s">
        <v>216</v>
      </c>
      <c r="C6" s="470"/>
      <c r="D6" s="470"/>
      <c r="E6" s="470"/>
      <c r="F6" s="470"/>
      <c r="G6" s="470"/>
      <c r="H6" s="470"/>
      <c r="I6" s="471"/>
    </row>
    <row r="7" spans="2:9" s="273" customFormat="1">
      <c r="B7" s="238"/>
      <c r="C7" s="238"/>
      <c r="D7" s="238"/>
      <c r="E7" s="238"/>
      <c r="F7" s="238"/>
      <c r="G7" s="238"/>
      <c r="H7" s="238"/>
      <c r="I7" s="238"/>
    </row>
    <row r="8" spans="2:9">
      <c r="B8" s="484" t="s">
        <v>76</v>
      </c>
      <c r="C8" s="484"/>
      <c r="D8" s="485" t="s">
        <v>245</v>
      </c>
      <c r="E8" s="485"/>
      <c r="F8" s="485"/>
      <c r="G8" s="485"/>
      <c r="H8" s="485"/>
      <c r="I8" s="485" t="s">
        <v>246</v>
      </c>
    </row>
    <row r="9" spans="2:9" ht="22.5">
      <c r="B9" s="484"/>
      <c r="C9" s="484"/>
      <c r="D9" s="274" t="s">
        <v>247</v>
      </c>
      <c r="E9" s="274" t="s">
        <v>248</v>
      </c>
      <c r="F9" s="274" t="s">
        <v>222</v>
      </c>
      <c r="G9" s="274" t="s">
        <v>223</v>
      </c>
      <c r="H9" s="274" t="s">
        <v>249</v>
      </c>
      <c r="I9" s="485"/>
    </row>
    <row r="10" spans="2:9">
      <c r="B10" s="484"/>
      <c r="C10" s="484"/>
      <c r="D10" s="274">
        <v>1</v>
      </c>
      <c r="E10" s="274">
        <v>2</v>
      </c>
      <c r="F10" s="274" t="s">
        <v>250</v>
      </c>
      <c r="G10" s="274">
        <v>4</v>
      </c>
      <c r="H10" s="274">
        <v>5</v>
      </c>
      <c r="I10" s="274" t="s">
        <v>251</v>
      </c>
    </row>
    <row r="11" spans="2:9">
      <c r="B11" s="275"/>
      <c r="C11" s="276"/>
      <c r="D11" s="277"/>
      <c r="E11" s="277"/>
      <c r="F11" s="277"/>
      <c r="G11" s="277"/>
      <c r="H11" s="277"/>
      <c r="I11" s="277"/>
    </row>
    <row r="12" spans="2:9" ht="22.5">
      <c r="B12" s="278"/>
      <c r="C12" s="337" t="s">
        <v>410</v>
      </c>
      <c r="D12" s="353">
        <v>281836498</v>
      </c>
      <c r="E12" s="353">
        <v>37408803</v>
      </c>
      <c r="F12" s="353">
        <f>+D12+E12</f>
        <v>319245301</v>
      </c>
      <c r="G12" s="353">
        <v>317485567</v>
      </c>
      <c r="H12" s="353">
        <v>184908825</v>
      </c>
      <c r="I12" s="353">
        <f>+F12-G12</f>
        <v>1759734</v>
      </c>
    </row>
    <row r="13" spans="2:9">
      <c r="B13" s="278"/>
      <c r="C13" s="279"/>
      <c r="D13" s="353"/>
      <c r="E13" s="353"/>
      <c r="F13" s="353"/>
      <c r="G13" s="353"/>
      <c r="H13" s="353"/>
      <c r="I13" s="353"/>
    </row>
    <row r="14" spans="2:9">
      <c r="B14" s="278"/>
      <c r="C14" s="279"/>
      <c r="D14" s="353"/>
      <c r="E14" s="353"/>
      <c r="F14" s="353"/>
      <c r="G14" s="353"/>
      <c r="H14" s="353"/>
      <c r="I14" s="353"/>
    </row>
    <row r="15" spans="2:9">
      <c r="B15" s="278"/>
      <c r="C15" s="279"/>
      <c r="D15" s="353"/>
      <c r="E15" s="353"/>
      <c r="F15" s="353"/>
      <c r="G15" s="353"/>
      <c r="H15" s="353"/>
      <c r="I15" s="353"/>
    </row>
    <row r="16" spans="2:9">
      <c r="B16" s="278"/>
      <c r="C16" s="279"/>
      <c r="D16" s="353"/>
      <c r="E16" s="353"/>
      <c r="F16" s="353"/>
      <c r="G16" s="353"/>
      <c r="H16" s="353"/>
      <c r="I16" s="353"/>
    </row>
    <row r="17" spans="1:10">
      <c r="B17" s="278"/>
      <c r="C17" s="279"/>
      <c r="D17" s="353"/>
      <c r="E17" s="353"/>
      <c r="F17" s="353"/>
      <c r="G17" s="353"/>
      <c r="H17" s="353"/>
      <c r="I17" s="353"/>
    </row>
    <row r="18" spans="1:10">
      <c r="B18" s="278"/>
      <c r="C18" s="279"/>
      <c r="D18" s="353"/>
      <c r="E18" s="353"/>
      <c r="F18" s="353"/>
      <c r="G18" s="353"/>
      <c r="H18" s="353"/>
      <c r="I18" s="353"/>
    </row>
    <row r="19" spans="1:10">
      <c r="B19" s="278"/>
      <c r="C19" s="279"/>
      <c r="D19" s="353"/>
      <c r="E19" s="353"/>
      <c r="F19" s="353"/>
      <c r="G19" s="353"/>
      <c r="H19" s="353"/>
      <c r="I19" s="353"/>
    </row>
    <row r="20" spans="1:10">
      <c r="B20" s="278"/>
      <c r="C20" s="279"/>
      <c r="D20" s="353"/>
      <c r="E20" s="353"/>
      <c r="F20" s="353"/>
      <c r="G20" s="353"/>
      <c r="H20" s="353"/>
      <c r="I20" s="353"/>
    </row>
    <row r="21" spans="1:10">
      <c r="B21" s="280"/>
      <c r="C21" s="281"/>
      <c r="D21" s="354"/>
      <c r="E21" s="354"/>
      <c r="F21" s="354"/>
      <c r="G21" s="354"/>
      <c r="H21" s="354"/>
      <c r="I21" s="354"/>
    </row>
    <row r="22" spans="1:10" s="285" customFormat="1">
      <c r="A22" s="282"/>
      <c r="B22" s="283"/>
      <c r="C22" s="284" t="s">
        <v>252</v>
      </c>
      <c r="D22" s="355">
        <f>SUM(D12:D20)</f>
        <v>281836498</v>
      </c>
      <c r="E22" s="355">
        <f t="shared" ref="E22:I22" si="0">SUM(E12:E20)</f>
        <v>37408803</v>
      </c>
      <c r="F22" s="355">
        <f t="shared" si="0"/>
        <v>319245301</v>
      </c>
      <c r="G22" s="355">
        <f t="shared" si="0"/>
        <v>317485567</v>
      </c>
      <c r="H22" s="355">
        <f t="shared" si="0"/>
        <v>184908825</v>
      </c>
      <c r="I22" s="355">
        <f t="shared" si="0"/>
        <v>1759734</v>
      </c>
      <c r="J22" s="282"/>
    </row>
    <row r="23" spans="1:10">
      <c r="B23" s="238"/>
      <c r="C23" s="238"/>
      <c r="D23" s="238"/>
      <c r="E23" s="238"/>
      <c r="F23" s="238"/>
      <c r="G23" s="238"/>
      <c r="H23" s="238"/>
      <c r="I23" s="238"/>
    </row>
    <row r="24" spans="1:10">
      <c r="B24" s="238"/>
      <c r="C24" s="238"/>
      <c r="D24" s="238"/>
      <c r="E24" s="238"/>
      <c r="F24" s="238"/>
      <c r="G24" s="238"/>
      <c r="H24" s="238"/>
      <c r="I24" s="238"/>
    </row>
    <row r="25" spans="1:10">
      <c r="B25" s="238"/>
      <c r="C25" s="238"/>
      <c r="D25" s="238"/>
      <c r="E25" s="238"/>
      <c r="F25" s="238"/>
      <c r="G25" s="238"/>
      <c r="H25" s="238"/>
      <c r="I25" s="23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F11" sqref="F11"/>
    </sheetView>
  </sheetViews>
  <sheetFormatPr baseColWidth="10" defaultRowHeight="15"/>
  <cols>
    <col min="1" max="1" width="2.5703125" style="273" customWidth="1"/>
    <col min="2" max="2" width="2" style="239" customWidth="1"/>
    <col min="3" max="3" width="45.85546875" style="239" customWidth="1"/>
    <col min="4" max="9" width="12.7109375" style="239" customWidth="1"/>
    <col min="10" max="10" width="4" style="273" customWidth="1"/>
  </cols>
  <sheetData>
    <row r="1" spans="2:9" s="273" customFormat="1">
      <c r="B1" s="238"/>
      <c r="C1" s="238"/>
      <c r="D1" s="238"/>
      <c r="E1" s="238"/>
      <c r="F1" s="238"/>
      <c r="G1" s="238"/>
      <c r="H1" s="238"/>
      <c r="I1" s="238"/>
    </row>
    <row r="2" spans="2:9">
      <c r="B2" s="463" t="s">
        <v>194</v>
      </c>
      <c r="C2" s="464"/>
      <c r="D2" s="464"/>
      <c r="E2" s="464"/>
      <c r="F2" s="464"/>
      <c r="G2" s="464"/>
      <c r="H2" s="464"/>
      <c r="I2" s="465"/>
    </row>
    <row r="3" spans="2:9">
      <c r="B3" s="466" t="s">
        <v>410</v>
      </c>
      <c r="C3" s="467"/>
      <c r="D3" s="467"/>
      <c r="E3" s="467"/>
      <c r="F3" s="467"/>
      <c r="G3" s="467"/>
      <c r="H3" s="467"/>
      <c r="I3" s="468"/>
    </row>
    <row r="4" spans="2:9">
      <c r="B4" s="466" t="s">
        <v>243</v>
      </c>
      <c r="C4" s="467"/>
      <c r="D4" s="467"/>
      <c r="E4" s="467"/>
      <c r="F4" s="467"/>
      <c r="G4" s="467"/>
      <c r="H4" s="467"/>
      <c r="I4" s="468"/>
    </row>
    <row r="5" spans="2:9">
      <c r="B5" s="466" t="s">
        <v>253</v>
      </c>
      <c r="C5" s="467"/>
      <c r="D5" s="467"/>
      <c r="E5" s="467"/>
      <c r="F5" s="467"/>
      <c r="G5" s="467"/>
      <c r="H5" s="467"/>
      <c r="I5" s="468"/>
    </row>
    <row r="6" spans="2:9">
      <c r="B6" s="469" t="s">
        <v>216</v>
      </c>
      <c r="C6" s="470"/>
      <c r="D6" s="470"/>
      <c r="E6" s="470"/>
      <c r="F6" s="470"/>
      <c r="G6" s="470"/>
      <c r="H6" s="470"/>
      <c r="I6" s="471"/>
    </row>
    <row r="7" spans="2:9" s="273" customFormat="1">
      <c r="B7" s="238"/>
      <c r="C7" s="238"/>
      <c r="D7" s="238"/>
      <c r="E7" s="238"/>
      <c r="F7" s="238"/>
      <c r="G7" s="238"/>
      <c r="H7" s="238"/>
      <c r="I7" s="238"/>
    </row>
    <row r="8" spans="2:9">
      <c r="B8" s="486" t="s">
        <v>76</v>
      </c>
      <c r="C8" s="487"/>
      <c r="D8" s="485" t="s">
        <v>254</v>
      </c>
      <c r="E8" s="485"/>
      <c r="F8" s="485"/>
      <c r="G8" s="485"/>
      <c r="H8" s="485"/>
      <c r="I8" s="485" t="s">
        <v>246</v>
      </c>
    </row>
    <row r="9" spans="2:9" ht="22.5">
      <c r="B9" s="488"/>
      <c r="C9" s="489"/>
      <c r="D9" s="274" t="s">
        <v>247</v>
      </c>
      <c r="E9" s="274" t="s">
        <v>248</v>
      </c>
      <c r="F9" s="274" t="s">
        <v>222</v>
      </c>
      <c r="G9" s="274" t="s">
        <v>223</v>
      </c>
      <c r="H9" s="274" t="s">
        <v>249</v>
      </c>
      <c r="I9" s="485"/>
    </row>
    <row r="10" spans="2:9">
      <c r="B10" s="490"/>
      <c r="C10" s="491"/>
      <c r="D10" s="274">
        <v>1</v>
      </c>
      <c r="E10" s="274">
        <v>2</v>
      </c>
      <c r="F10" s="274" t="s">
        <v>250</v>
      </c>
      <c r="G10" s="274">
        <v>4</v>
      </c>
      <c r="H10" s="274">
        <v>5</v>
      </c>
      <c r="I10" s="274" t="s">
        <v>251</v>
      </c>
    </row>
    <row r="11" spans="2:9">
      <c r="B11" s="286"/>
      <c r="C11" s="287"/>
      <c r="D11" s="359"/>
      <c r="E11" s="359"/>
      <c r="F11" s="359"/>
      <c r="G11" s="359"/>
      <c r="H11" s="359"/>
      <c r="I11" s="359"/>
    </row>
    <row r="12" spans="2:9">
      <c r="B12" s="275"/>
      <c r="C12" s="289" t="s">
        <v>255</v>
      </c>
      <c r="D12" s="356">
        <v>281436498</v>
      </c>
      <c r="E12" s="356">
        <v>16374940</v>
      </c>
      <c r="F12" s="353">
        <f>+D12+E12</f>
        <v>297811438</v>
      </c>
      <c r="G12" s="356">
        <v>296085239</v>
      </c>
      <c r="H12" s="356">
        <v>183152688</v>
      </c>
      <c r="I12" s="353">
        <f>+F12-G12</f>
        <v>1726199</v>
      </c>
    </row>
    <row r="13" spans="2:9">
      <c r="B13" s="275"/>
      <c r="C13" s="276"/>
      <c r="D13" s="356"/>
      <c r="E13" s="356"/>
      <c r="F13" s="353"/>
      <c r="G13" s="356"/>
      <c r="H13" s="356"/>
      <c r="I13" s="353"/>
    </row>
    <row r="14" spans="2:9">
      <c r="B14" s="290"/>
      <c r="C14" s="289" t="s">
        <v>256</v>
      </c>
      <c r="D14" s="356">
        <v>400000</v>
      </c>
      <c r="E14" s="356">
        <v>21033863</v>
      </c>
      <c r="F14" s="353">
        <f>+D14+E14</f>
        <v>21433863</v>
      </c>
      <c r="G14" s="356">
        <v>21400328</v>
      </c>
      <c r="H14" s="356">
        <v>1756137</v>
      </c>
      <c r="I14" s="353">
        <f>+F14-G14</f>
        <v>33535</v>
      </c>
    </row>
    <row r="15" spans="2:9">
      <c r="B15" s="275"/>
      <c r="C15" s="276"/>
      <c r="D15" s="353"/>
      <c r="E15" s="353"/>
      <c r="F15" s="353"/>
      <c r="G15" s="353"/>
      <c r="H15" s="353"/>
      <c r="I15" s="353"/>
    </row>
    <row r="16" spans="2:9">
      <c r="B16" s="290"/>
      <c r="C16" s="289" t="s">
        <v>257</v>
      </c>
      <c r="D16" s="353">
        <v>0</v>
      </c>
      <c r="E16" s="353">
        <v>0</v>
      </c>
      <c r="F16" s="353">
        <f>+D16+E16</f>
        <v>0</v>
      </c>
      <c r="G16" s="353">
        <v>0</v>
      </c>
      <c r="H16" s="353">
        <v>0</v>
      </c>
      <c r="I16" s="353">
        <f>+F16-G16</f>
        <v>0</v>
      </c>
    </row>
    <row r="17" spans="1:10">
      <c r="B17" s="291"/>
      <c r="C17" s="292"/>
      <c r="D17" s="354"/>
      <c r="E17" s="354"/>
      <c r="F17" s="354"/>
      <c r="G17" s="354"/>
      <c r="H17" s="354"/>
      <c r="I17" s="354"/>
    </row>
    <row r="18" spans="1:10" s="285" customFormat="1">
      <c r="A18" s="282"/>
      <c r="B18" s="291"/>
      <c r="C18" s="292" t="s">
        <v>252</v>
      </c>
      <c r="D18" s="355">
        <f>+D12+D14+D16</f>
        <v>281836498</v>
      </c>
      <c r="E18" s="355">
        <f t="shared" ref="E18:I18" si="0">+E12+E14+E16</f>
        <v>37408803</v>
      </c>
      <c r="F18" s="355">
        <f t="shared" si="0"/>
        <v>319245301</v>
      </c>
      <c r="G18" s="355">
        <f t="shared" si="0"/>
        <v>317485567</v>
      </c>
      <c r="H18" s="355">
        <f t="shared" si="0"/>
        <v>184908825</v>
      </c>
      <c r="I18" s="355">
        <f t="shared" si="0"/>
        <v>1759734</v>
      </c>
      <c r="J18" s="282"/>
    </row>
    <row r="19" spans="1:10" s="273" customFormat="1">
      <c r="B19" s="238"/>
      <c r="C19" s="238"/>
      <c r="D19" s="238"/>
      <c r="E19" s="238"/>
      <c r="F19" s="238"/>
      <c r="G19" s="238"/>
      <c r="H19" s="238"/>
      <c r="I19" s="238"/>
    </row>
    <row r="21" spans="1:10">
      <c r="D21" s="295" t="str">
        <f>IF(D18=CAdmon!D22," ","ERROR")</f>
        <v xml:space="preserve"> </v>
      </c>
      <c r="E21" s="295" t="str">
        <f>IF(E18=CAdmon!E22," ","ERROR")</f>
        <v xml:space="preserve"> </v>
      </c>
      <c r="F21" s="295" t="str">
        <f>IF(F18=CAdmon!F22," ","ERROR")</f>
        <v xml:space="preserve"> </v>
      </c>
      <c r="G21" s="295" t="str">
        <f>IF(G18=CAdmon!G22," ","ERROR")</f>
        <v xml:space="preserve"> </v>
      </c>
      <c r="H21" s="295" t="str">
        <f>IF(H18=CAdmon!H22," ","ERROR")</f>
        <v xml:space="preserve"> </v>
      </c>
      <c r="I21" s="295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70" workbookViewId="0">
      <selection activeCell="D84" sqref="D84"/>
    </sheetView>
  </sheetViews>
  <sheetFormatPr baseColWidth="10" defaultRowHeight="15"/>
  <cols>
    <col min="1" max="1" width="2.42578125" style="273" customWidth="1"/>
    <col min="2" max="2" width="4.5703125" style="239" customWidth="1"/>
    <col min="3" max="3" width="57.28515625" style="239" customWidth="1"/>
    <col min="4" max="9" width="12.7109375" style="239" customWidth="1"/>
    <col min="10" max="10" width="3.7109375" style="273" customWidth="1"/>
  </cols>
  <sheetData>
    <row r="1" spans="2:9">
      <c r="B1" s="463" t="s">
        <v>194</v>
      </c>
      <c r="C1" s="464"/>
      <c r="D1" s="464"/>
      <c r="E1" s="464"/>
      <c r="F1" s="464"/>
      <c r="G1" s="464"/>
      <c r="H1" s="464"/>
      <c r="I1" s="465"/>
    </row>
    <row r="2" spans="2:9">
      <c r="B2" s="466" t="s">
        <v>410</v>
      </c>
      <c r="C2" s="467"/>
      <c r="D2" s="467"/>
      <c r="E2" s="467"/>
      <c r="F2" s="467"/>
      <c r="G2" s="467"/>
      <c r="H2" s="467"/>
      <c r="I2" s="468"/>
    </row>
    <row r="3" spans="2:9">
      <c r="B3" s="466" t="s">
        <v>243</v>
      </c>
      <c r="C3" s="467"/>
      <c r="D3" s="467"/>
      <c r="E3" s="467"/>
      <c r="F3" s="467"/>
      <c r="G3" s="467"/>
      <c r="H3" s="467"/>
      <c r="I3" s="468"/>
    </row>
    <row r="4" spans="2:9">
      <c r="B4" s="466" t="s">
        <v>283</v>
      </c>
      <c r="C4" s="467"/>
      <c r="D4" s="467"/>
      <c r="E4" s="467"/>
      <c r="F4" s="467"/>
      <c r="G4" s="467"/>
      <c r="H4" s="467"/>
      <c r="I4" s="468"/>
    </row>
    <row r="5" spans="2:9">
      <c r="B5" s="469" t="s">
        <v>216</v>
      </c>
      <c r="C5" s="470"/>
      <c r="D5" s="470"/>
      <c r="E5" s="470"/>
      <c r="F5" s="470"/>
      <c r="G5" s="470"/>
      <c r="H5" s="470"/>
      <c r="I5" s="471"/>
    </row>
    <row r="6" spans="2:9" s="273" customFormat="1" ht="6.75" customHeight="1">
      <c r="B6" s="238"/>
      <c r="C6" s="238"/>
      <c r="D6" s="238"/>
      <c r="E6" s="238"/>
      <c r="F6" s="238"/>
      <c r="G6" s="238"/>
      <c r="H6" s="238"/>
      <c r="I6" s="238"/>
    </row>
    <row r="7" spans="2:9">
      <c r="B7" s="484" t="s">
        <v>76</v>
      </c>
      <c r="C7" s="484"/>
      <c r="D7" s="485" t="s">
        <v>245</v>
      </c>
      <c r="E7" s="485"/>
      <c r="F7" s="485"/>
      <c r="G7" s="485"/>
      <c r="H7" s="485"/>
      <c r="I7" s="485" t="s">
        <v>246</v>
      </c>
    </row>
    <row r="8" spans="2:9" ht="22.5">
      <c r="B8" s="484"/>
      <c r="C8" s="484"/>
      <c r="D8" s="274" t="s">
        <v>247</v>
      </c>
      <c r="E8" s="274" t="s">
        <v>248</v>
      </c>
      <c r="F8" s="274" t="s">
        <v>222</v>
      </c>
      <c r="G8" s="274" t="s">
        <v>223</v>
      </c>
      <c r="H8" s="274" t="s">
        <v>249</v>
      </c>
      <c r="I8" s="485"/>
    </row>
    <row r="9" spans="2:9" ht="11.25" customHeight="1">
      <c r="B9" s="484"/>
      <c r="C9" s="484"/>
      <c r="D9" s="274">
        <v>1</v>
      </c>
      <c r="E9" s="274">
        <v>2</v>
      </c>
      <c r="F9" s="274" t="s">
        <v>250</v>
      </c>
      <c r="G9" s="274">
        <v>4</v>
      </c>
      <c r="H9" s="274">
        <v>5</v>
      </c>
      <c r="I9" s="274" t="s">
        <v>251</v>
      </c>
    </row>
    <row r="10" spans="2:9">
      <c r="B10" s="492" t="s">
        <v>182</v>
      </c>
      <c r="C10" s="493"/>
      <c r="D10" s="357">
        <f>SUM(D11:D17)</f>
        <v>99828056</v>
      </c>
      <c r="E10" s="357">
        <f>SUM(E11:E17)</f>
        <v>1788666</v>
      </c>
      <c r="F10" s="357">
        <f>+D10+E10</f>
        <v>101616722</v>
      </c>
      <c r="G10" s="357">
        <f t="shared" ref="G10:H10" si="0">SUM(G11:G17)</f>
        <v>101616722</v>
      </c>
      <c r="H10" s="357">
        <f t="shared" si="0"/>
        <v>82895042</v>
      </c>
      <c r="I10" s="357">
        <f>+F10-G10</f>
        <v>0</v>
      </c>
    </row>
    <row r="11" spans="2:9">
      <c r="B11" s="297"/>
      <c r="C11" s="298" t="s">
        <v>258</v>
      </c>
      <c r="D11" s="356">
        <v>32990599</v>
      </c>
      <c r="E11" s="356">
        <v>-17459249</v>
      </c>
      <c r="F11" s="357">
        <f t="shared" ref="F11:F74" si="1">+D11+E11</f>
        <v>15531350</v>
      </c>
      <c r="G11" s="356">
        <v>15531350</v>
      </c>
      <c r="H11" s="356">
        <v>15531350</v>
      </c>
      <c r="I11" s="357">
        <f t="shared" ref="I11:I74" si="2">+F11-G11</f>
        <v>0</v>
      </c>
    </row>
    <row r="12" spans="2:9">
      <c r="B12" s="297"/>
      <c r="C12" s="298" t="s">
        <v>259</v>
      </c>
      <c r="D12" s="356">
        <v>0</v>
      </c>
      <c r="E12" s="356">
        <v>0</v>
      </c>
      <c r="F12" s="357">
        <f t="shared" si="1"/>
        <v>0</v>
      </c>
      <c r="G12" s="356">
        <v>0</v>
      </c>
      <c r="H12" s="356">
        <v>0</v>
      </c>
      <c r="I12" s="357">
        <f t="shared" si="2"/>
        <v>0</v>
      </c>
    </row>
    <row r="13" spans="2:9">
      <c r="B13" s="297"/>
      <c r="C13" s="298" t="s">
        <v>260</v>
      </c>
      <c r="D13" s="356">
        <v>38832606</v>
      </c>
      <c r="E13" s="356">
        <v>-10733354</v>
      </c>
      <c r="F13" s="357">
        <f t="shared" si="1"/>
        <v>28099252</v>
      </c>
      <c r="G13" s="356">
        <v>28099252</v>
      </c>
      <c r="H13" s="356">
        <v>21381415</v>
      </c>
      <c r="I13" s="357">
        <f t="shared" si="2"/>
        <v>0</v>
      </c>
    </row>
    <row r="14" spans="2:9">
      <c r="B14" s="297"/>
      <c r="C14" s="298" t="s">
        <v>261</v>
      </c>
      <c r="D14" s="356">
        <v>15788505</v>
      </c>
      <c r="E14" s="356">
        <v>-2266466</v>
      </c>
      <c r="F14" s="357">
        <f t="shared" si="1"/>
        <v>13522039</v>
      </c>
      <c r="G14" s="356">
        <v>13522039</v>
      </c>
      <c r="H14" s="356">
        <v>12027004</v>
      </c>
      <c r="I14" s="357">
        <f t="shared" si="2"/>
        <v>0</v>
      </c>
    </row>
    <row r="15" spans="2:9">
      <c r="B15" s="297"/>
      <c r="C15" s="298" t="s">
        <v>262</v>
      </c>
      <c r="D15" s="356">
        <v>12073606</v>
      </c>
      <c r="E15" s="356">
        <v>21766422</v>
      </c>
      <c r="F15" s="357">
        <f t="shared" si="1"/>
        <v>33840028</v>
      </c>
      <c r="G15" s="356">
        <v>33840028</v>
      </c>
      <c r="H15" s="356">
        <v>33838392</v>
      </c>
      <c r="I15" s="357">
        <f t="shared" si="2"/>
        <v>0</v>
      </c>
    </row>
    <row r="16" spans="2:9">
      <c r="B16" s="297"/>
      <c r="C16" s="298" t="s">
        <v>263</v>
      </c>
      <c r="D16" s="356">
        <v>0</v>
      </c>
      <c r="E16" s="356">
        <v>10507172</v>
      </c>
      <c r="F16" s="357">
        <f t="shared" si="1"/>
        <v>10507172</v>
      </c>
      <c r="G16" s="356">
        <v>10507172</v>
      </c>
      <c r="H16" s="356">
        <v>0</v>
      </c>
      <c r="I16" s="357">
        <f t="shared" si="2"/>
        <v>0</v>
      </c>
    </row>
    <row r="17" spans="2:9">
      <c r="B17" s="297"/>
      <c r="C17" s="298" t="s">
        <v>264</v>
      </c>
      <c r="D17" s="356">
        <v>142740</v>
      </c>
      <c r="E17" s="356">
        <v>-25859</v>
      </c>
      <c r="F17" s="357">
        <f t="shared" si="1"/>
        <v>116881</v>
      </c>
      <c r="G17" s="356">
        <v>116881</v>
      </c>
      <c r="H17" s="356">
        <v>116881</v>
      </c>
      <c r="I17" s="357">
        <f t="shared" si="2"/>
        <v>0</v>
      </c>
    </row>
    <row r="18" spans="2:9">
      <c r="B18" s="492" t="s">
        <v>89</v>
      </c>
      <c r="C18" s="493"/>
      <c r="D18" s="357">
        <f>SUM(D19:D27)</f>
        <v>144155949</v>
      </c>
      <c r="E18" s="357">
        <f>SUM(E19:E27)</f>
        <v>15972232</v>
      </c>
      <c r="F18" s="357">
        <f t="shared" si="1"/>
        <v>160128181</v>
      </c>
      <c r="G18" s="357">
        <f t="shared" ref="G18:H18" si="3">SUM(G19:G27)</f>
        <v>158435794</v>
      </c>
      <c r="H18" s="357">
        <f t="shared" si="3"/>
        <v>67268131</v>
      </c>
      <c r="I18" s="357">
        <f t="shared" si="2"/>
        <v>1692387</v>
      </c>
    </row>
    <row r="19" spans="2:9">
      <c r="B19" s="297"/>
      <c r="C19" s="298" t="s">
        <v>265</v>
      </c>
      <c r="D19" s="356">
        <v>1346400</v>
      </c>
      <c r="E19" s="356">
        <v>2769698</v>
      </c>
      <c r="F19" s="357">
        <f t="shared" si="1"/>
        <v>4116098</v>
      </c>
      <c r="G19" s="356">
        <v>4079629</v>
      </c>
      <c r="H19" s="356">
        <v>2959560</v>
      </c>
      <c r="I19" s="357">
        <f t="shared" si="2"/>
        <v>36469</v>
      </c>
    </row>
    <row r="20" spans="2:9">
      <c r="B20" s="297"/>
      <c r="C20" s="298" t="s">
        <v>266</v>
      </c>
      <c r="D20" s="356">
        <v>137976749</v>
      </c>
      <c r="E20" s="356">
        <v>8871234</v>
      </c>
      <c r="F20" s="357">
        <f t="shared" si="1"/>
        <v>146847983</v>
      </c>
      <c r="G20" s="356">
        <v>145203169</v>
      </c>
      <c r="H20" s="356">
        <v>56260265</v>
      </c>
      <c r="I20" s="357">
        <f t="shared" si="2"/>
        <v>1644814</v>
      </c>
    </row>
    <row r="21" spans="2:9">
      <c r="B21" s="297"/>
      <c r="C21" s="298" t="s">
        <v>267</v>
      </c>
      <c r="D21" s="356">
        <v>50000</v>
      </c>
      <c r="E21" s="356">
        <v>61488</v>
      </c>
      <c r="F21" s="357">
        <f t="shared" si="1"/>
        <v>111488</v>
      </c>
      <c r="G21" s="356">
        <v>111488</v>
      </c>
      <c r="H21" s="356">
        <v>111488</v>
      </c>
      <c r="I21" s="357">
        <f t="shared" si="2"/>
        <v>0</v>
      </c>
    </row>
    <row r="22" spans="2:9">
      <c r="B22" s="297"/>
      <c r="C22" s="298" t="s">
        <v>268</v>
      </c>
      <c r="D22" s="356">
        <v>196800</v>
      </c>
      <c r="E22" s="356">
        <v>872902</v>
      </c>
      <c r="F22" s="357">
        <f t="shared" si="1"/>
        <v>1069702</v>
      </c>
      <c r="G22" s="356">
        <v>1065590</v>
      </c>
      <c r="H22" s="356">
        <v>714213</v>
      </c>
      <c r="I22" s="357">
        <f t="shared" si="2"/>
        <v>4112</v>
      </c>
    </row>
    <row r="23" spans="2:9">
      <c r="B23" s="297"/>
      <c r="C23" s="298" t="s">
        <v>269</v>
      </c>
      <c r="D23" s="356">
        <v>1600000</v>
      </c>
      <c r="E23" s="356">
        <v>1004081</v>
      </c>
      <c r="F23" s="357">
        <f t="shared" si="1"/>
        <v>2604081</v>
      </c>
      <c r="G23" s="356">
        <v>2597189</v>
      </c>
      <c r="H23" s="356">
        <v>2215320</v>
      </c>
      <c r="I23" s="357">
        <f t="shared" si="2"/>
        <v>6892</v>
      </c>
    </row>
    <row r="24" spans="2:9">
      <c r="B24" s="297"/>
      <c r="C24" s="298" t="s">
        <v>270</v>
      </c>
      <c r="D24" s="356">
        <v>1734000</v>
      </c>
      <c r="E24" s="356">
        <v>896480</v>
      </c>
      <c r="F24" s="357">
        <f t="shared" si="1"/>
        <v>2630480</v>
      </c>
      <c r="G24" s="356">
        <v>2630380</v>
      </c>
      <c r="H24" s="356">
        <v>2479558</v>
      </c>
      <c r="I24" s="357">
        <f t="shared" si="2"/>
        <v>100</v>
      </c>
    </row>
    <row r="25" spans="2:9">
      <c r="B25" s="297"/>
      <c r="C25" s="298" t="s">
        <v>271</v>
      </c>
      <c r="D25" s="356">
        <v>960000</v>
      </c>
      <c r="E25" s="356">
        <v>259254</v>
      </c>
      <c r="F25" s="357">
        <f t="shared" si="1"/>
        <v>1219254</v>
      </c>
      <c r="G25" s="356">
        <v>1219254</v>
      </c>
      <c r="H25" s="356">
        <v>1200673</v>
      </c>
      <c r="I25" s="357">
        <f t="shared" si="2"/>
        <v>0</v>
      </c>
    </row>
    <row r="26" spans="2:9">
      <c r="B26" s="297"/>
      <c r="C26" s="298" t="s">
        <v>272</v>
      </c>
      <c r="D26" s="356">
        <v>0</v>
      </c>
      <c r="E26" s="356">
        <v>112412</v>
      </c>
      <c r="F26" s="357">
        <f t="shared" si="1"/>
        <v>112412</v>
      </c>
      <c r="G26" s="356">
        <v>112412</v>
      </c>
      <c r="H26" s="356">
        <v>112412</v>
      </c>
      <c r="I26" s="357">
        <f t="shared" si="2"/>
        <v>0</v>
      </c>
    </row>
    <row r="27" spans="2:9">
      <c r="B27" s="297"/>
      <c r="C27" s="298" t="s">
        <v>273</v>
      </c>
      <c r="D27" s="356">
        <v>292000</v>
      </c>
      <c r="E27" s="356">
        <v>1124683</v>
      </c>
      <c r="F27" s="357">
        <f t="shared" si="1"/>
        <v>1416683</v>
      </c>
      <c r="G27" s="356">
        <v>1416683</v>
      </c>
      <c r="H27" s="356">
        <v>1214642</v>
      </c>
      <c r="I27" s="357">
        <f t="shared" si="2"/>
        <v>0</v>
      </c>
    </row>
    <row r="28" spans="2:9">
      <c r="B28" s="492" t="s">
        <v>91</v>
      </c>
      <c r="C28" s="493"/>
      <c r="D28" s="357">
        <f>SUM(D29:D37)</f>
        <v>21743777</v>
      </c>
      <c r="E28" s="357">
        <f t="shared" ref="E28" si="4">SUM(E29:E37)</f>
        <v>3945303</v>
      </c>
      <c r="F28" s="357">
        <f t="shared" si="1"/>
        <v>25689080</v>
      </c>
      <c r="G28" s="357">
        <f t="shared" ref="G28" si="5">SUM(G29:G37)</f>
        <v>25658275</v>
      </c>
      <c r="H28" s="357">
        <f t="shared" ref="H28" si="6">SUM(H29:H37)</f>
        <v>23617277</v>
      </c>
      <c r="I28" s="357">
        <f t="shared" si="2"/>
        <v>30805</v>
      </c>
    </row>
    <row r="29" spans="2:9">
      <c r="B29" s="297"/>
      <c r="C29" s="298" t="s">
        <v>274</v>
      </c>
      <c r="D29" s="356">
        <v>3840000</v>
      </c>
      <c r="E29" s="356">
        <v>1082565</v>
      </c>
      <c r="F29" s="357">
        <f t="shared" si="1"/>
        <v>4922565</v>
      </c>
      <c r="G29" s="356">
        <v>4922565</v>
      </c>
      <c r="H29" s="356">
        <v>4872968</v>
      </c>
      <c r="I29" s="357">
        <f t="shared" si="2"/>
        <v>0</v>
      </c>
    </row>
    <row r="30" spans="2:9">
      <c r="B30" s="297"/>
      <c r="C30" s="298" t="s">
        <v>275</v>
      </c>
      <c r="D30" s="356">
        <v>2535561</v>
      </c>
      <c r="E30" s="356">
        <v>453041</v>
      </c>
      <c r="F30" s="357">
        <f t="shared" si="1"/>
        <v>2988602</v>
      </c>
      <c r="G30" s="356">
        <v>2988602</v>
      </c>
      <c r="H30" s="356">
        <v>2847898</v>
      </c>
      <c r="I30" s="357">
        <f t="shared" si="2"/>
        <v>0</v>
      </c>
    </row>
    <row r="31" spans="2:9">
      <c r="B31" s="297"/>
      <c r="C31" s="298" t="s">
        <v>276</v>
      </c>
      <c r="D31" s="356">
        <v>6089897</v>
      </c>
      <c r="E31" s="356">
        <v>4052557</v>
      </c>
      <c r="F31" s="357">
        <f t="shared" si="1"/>
        <v>10142454</v>
      </c>
      <c r="G31" s="356">
        <v>10141795</v>
      </c>
      <c r="H31" s="356">
        <v>8721892</v>
      </c>
      <c r="I31" s="357">
        <f t="shared" si="2"/>
        <v>659</v>
      </c>
    </row>
    <row r="32" spans="2:9">
      <c r="B32" s="297"/>
      <c r="C32" s="298" t="s">
        <v>277</v>
      </c>
      <c r="D32" s="356">
        <v>1200000</v>
      </c>
      <c r="E32" s="356">
        <v>-33691</v>
      </c>
      <c r="F32" s="357">
        <f t="shared" si="1"/>
        <v>1166309</v>
      </c>
      <c r="G32" s="356">
        <v>1163429</v>
      </c>
      <c r="H32" s="356">
        <v>1163429</v>
      </c>
      <c r="I32" s="357">
        <f t="shared" si="2"/>
        <v>2880</v>
      </c>
    </row>
    <row r="33" spans="2:9">
      <c r="B33" s="297"/>
      <c r="C33" s="298" t="s">
        <v>278</v>
      </c>
      <c r="D33" s="356">
        <v>5896540</v>
      </c>
      <c r="E33" s="356">
        <v>-1531871</v>
      </c>
      <c r="F33" s="357">
        <f t="shared" si="1"/>
        <v>4364669</v>
      </c>
      <c r="G33" s="356">
        <v>4364656</v>
      </c>
      <c r="H33" s="356">
        <v>3946513</v>
      </c>
      <c r="I33" s="357">
        <f t="shared" si="2"/>
        <v>13</v>
      </c>
    </row>
    <row r="34" spans="2:9">
      <c r="B34" s="297"/>
      <c r="C34" s="298" t="s">
        <v>279</v>
      </c>
      <c r="D34" s="356">
        <v>0</v>
      </c>
      <c r="E34" s="356">
        <v>439172</v>
      </c>
      <c r="F34" s="357">
        <f t="shared" si="1"/>
        <v>439172</v>
      </c>
      <c r="G34" s="356">
        <v>439172</v>
      </c>
      <c r="H34" s="356">
        <v>439172</v>
      </c>
      <c r="I34" s="357">
        <f t="shared" si="2"/>
        <v>0</v>
      </c>
    </row>
    <row r="35" spans="2:9">
      <c r="B35" s="297"/>
      <c r="C35" s="298" t="s">
        <v>280</v>
      </c>
      <c r="D35" s="356">
        <v>1526400</v>
      </c>
      <c r="E35" s="356">
        <v>-556945</v>
      </c>
      <c r="F35" s="357">
        <f t="shared" si="1"/>
        <v>969455</v>
      </c>
      <c r="G35" s="356">
        <v>942202</v>
      </c>
      <c r="H35" s="356">
        <v>939335</v>
      </c>
      <c r="I35" s="357">
        <f t="shared" si="2"/>
        <v>27253</v>
      </c>
    </row>
    <row r="36" spans="2:9">
      <c r="B36" s="297"/>
      <c r="C36" s="298" t="s">
        <v>281</v>
      </c>
      <c r="D36" s="356">
        <v>0</v>
      </c>
      <c r="E36" s="356">
        <v>439142</v>
      </c>
      <c r="F36" s="357">
        <f t="shared" si="1"/>
        <v>439142</v>
      </c>
      <c r="G36" s="356">
        <v>439142</v>
      </c>
      <c r="H36" s="356">
        <v>438542</v>
      </c>
      <c r="I36" s="357">
        <f t="shared" si="2"/>
        <v>0</v>
      </c>
    </row>
    <row r="37" spans="2:9">
      <c r="B37" s="297"/>
      <c r="C37" s="298" t="s">
        <v>282</v>
      </c>
      <c r="D37" s="356">
        <v>655379</v>
      </c>
      <c r="E37" s="356">
        <v>-398667</v>
      </c>
      <c r="F37" s="357">
        <f t="shared" si="1"/>
        <v>256712</v>
      </c>
      <c r="G37" s="356">
        <v>256712</v>
      </c>
      <c r="H37" s="356">
        <v>247528</v>
      </c>
      <c r="I37" s="357">
        <f t="shared" si="2"/>
        <v>0</v>
      </c>
    </row>
    <row r="38" spans="2:9">
      <c r="B38" s="492" t="s">
        <v>235</v>
      </c>
      <c r="C38" s="493"/>
      <c r="D38" s="357">
        <f>SUM(D39:D47)</f>
        <v>15708716</v>
      </c>
      <c r="E38" s="357">
        <f>SUM(E39:E47)</f>
        <v>-5331261</v>
      </c>
      <c r="F38" s="357">
        <f t="shared" si="1"/>
        <v>10377455</v>
      </c>
      <c r="G38" s="357">
        <f t="shared" ref="G38:H38" si="7">SUM(G39:G47)</f>
        <v>10374448</v>
      </c>
      <c r="H38" s="357">
        <f t="shared" si="7"/>
        <v>9372238</v>
      </c>
      <c r="I38" s="357">
        <f t="shared" si="2"/>
        <v>3007</v>
      </c>
    </row>
    <row r="39" spans="2:9">
      <c r="B39" s="297"/>
      <c r="C39" s="298" t="s">
        <v>95</v>
      </c>
      <c r="D39" s="356">
        <v>0</v>
      </c>
      <c r="E39" s="356">
        <v>0</v>
      </c>
      <c r="F39" s="357">
        <f t="shared" si="1"/>
        <v>0</v>
      </c>
      <c r="G39" s="356">
        <v>0</v>
      </c>
      <c r="H39" s="356">
        <v>0</v>
      </c>
      <c r="I39" s="357">
        <f t="shared" si="2"/>
        <v>0</v>
      </c>
    </row>
    <row r="40" spans="2:9">
      <c r="B40" s="297"/>
      <c r="C40" s="298" t="s">
        <v>97</v>
      </c>
      <c r="D40" s="356">
        <v>0</v>
      </c>
      <c r="E40" s="356">
        <v>0</v>
      </c>
      <c r="F40" s="357">
        <f t="shared" si="1"/>
        <v>0</v>
      </c>
      <c r="G40" s="356">
        <v>0</v>
      </c>
      <c r="H40" s="356">
        <v>0</v>
      </c>
      <c r="I40" s="357">
        <f t="shared" si="2"/>
        <v>0</v>
      </c>
    </row>
    <row r="41" spans="2:9">
      <c r="B41" s="297"/>
      <c r="C41" s="298" t="s">
        <v>99</v>
      </c>
      <c r="D41" s="356">
        <v>0</v>
      </c>
      <c r="E41" s="356">
        <v>0</v>
      </c>
      <c r="F41" s="357">
        <f t="shared" si="1"/>
        <v>0</v>
      </c>
      <c r="G41" s="356">
        <v>0</v>
      </c>
      <c r="H41" s="356">
        <v>0</v>
      </c>
      <c r="I41" s="357">
        <f t="shared" si="2"/>
        <v>0</v>
      </c>
    </row>
    <row r="42" spans="2:9">
      <c r="B42" s="297"/>
      <c r="C42" s="298" t="s">
        <v>100</v>
      </c>
      <c r="D42" s="356">
        <v>15708716</v>
      </c>
      <c r="E42" s="356">
        <v>-5694861</v>
      </c>
      <c r="F42" s="357">
        <f t="shared" si="1"/>
        <v>10013855</v>
      </c>
      <c r="G42" s="356">
        <v>10010848</v>
      </c>
      <c r="H42" s="356">
        <v>9008638</v>
      </c>
      <c r="I42" s="357">
        <f t="shared" si="2"/>
        <v>3007</v>
      </c>
    </row>
    <row r="43" spans="2:9">
      <c r="B43" s="297"/>
      <c r="C43" s="298" t="s">
        <v>102</v>
      </c>
      <c r="D43" s="356">
        <v>0</v>
      </c>
      <c r="E43" s="356">
        <v>0</v>
      </c>
      <c r="F43" s="357">
        <f t="shared" si="1"/>
        <v>0</v>
      </c>
      <c r="G43" s="356">
        <v>0</v>
      </c>
      <c r="H43" s="356">
        <v>0</v>
      </c>
      <c r="I43" s="357">
        <f t="shared" si="2"/>
        <v>0</v>
      </c>
    </row>
    <row r="44" spans="2:9">
      <c r="B44" s="297"/>
      <c r="C44" s="298" t="s">
        <v>284</v>
      </c>
      <c r="D44" s="356">
        <v>0</v>
      </c>
      <c r="E44" s="356">
        <v>0</v>
      </c>
      <c r="F44" s="357">
        <f t="shared" si="1"/>
        <v>0</v>
      </c>
      <c r="G44" s="356">
        <v>0</v>
      </c>
      <c r="H44" s="356">
        <v>0</v>
      </c>
      <c r="I44" s="357">
        <f t="shared" si="2"/>
        <v>0</v>
      </c>
    </row>
    <row r="45" spans="2:9">
      <c r="B45" s="297"/>
      <c r="C45" s="298" t="s">
        <v>105</v>
      </c>
      <c r="D45" s="356">
        <v>0</v>
      </c>
      <c r="E45" s="356">
        <v>0</v>
      </c>
      <c r="F45" s="357">
        <f t="shared" si="1"/>
        <v>0</v>
      </c>
      <c r="G45" s="356">
        <v>0</v>
      </c>
      <c r="H45" s="356">
        <v>0</v>
      </c>
      <c r="I45" s="357">
        <f t="shared" si="2"/>
        <v>0</v>
      </c>
    </row>
    <row r="46" spans="2:9">
      <c r="B46" s="297"/>
      <c r="C46" s="298" t="s">
        <v>106</v>
      </c>
      <c r="D46" s="356">
        <v>0</v>
      </c>
      <c r="E46" s="356">
        <v>363600</v>
      </c>
      <c r="F46" s="357">
        <f t="shared" si="1"/>
        <v>363600</v>
      </c>
      <c r="G46" s="356">
        <v>363600</v>
      </c>
      <c r="H46" s="356">
        <v>363600</v>
      </c>
      <c r="I46" s="357">
        <f t="shared" si="2"/>
        <v>0</v>
      </c>
    </row>
    <row r="47" spans="2:9">
      <c r="B47" s="297"/>
      <c r="C47" s="298" t="s">
        <v>108</v>
      </c>
      <c r="D47" s="356">
        <v>0</v>
      </c>
      <c r="E47" s="356">
        <v>0</v>
      </c>
      <c r="F47" s="357">
        <f t="shared" si="1"/>
        <v>0</v>
      </c>
      <c r="G47" s="356">
        <v>0</v>
      </c>
      <c r="H47" s="356">
        <v>0</v>
      </c>
      <c r="I47" s="357">
        <f t="shared" si="2"/>
        <v>0</v>
      </c>
    </row>
    <row r="48" spans="2:9">
      <c r="B48" s="492" t="s">
        <v>285</v>
      </c>
      <c r="C48" s="493"/>
      <c r="D48" s="357">
        <f>SUM(D49:D57)</f>
        <v>400000</v>
      </c>
      <c r="E48" s="357">
        <f>SUM(E49:E57)</f>
        <v>21033863</v>
      </c>
      <c r="F48" s="357">
        <f t="shared" si="1"/>
        <v>21433863</v>
      </c>
      <c r="G48" s="357">
        <f t="shared" ref="G48:H48" si="8">SUM(G49:G57)</f>
        <v>21400328</v>
      </c>
      <c r="H48" s="357">
        <f t="shared" si="8"/>
        <v>1756137</v>
      </c>
      <c r="I48" s="357">
        <f t="shared" si="2"/>
        <v>33535</v>
      </c>
    </row>
    <row r="49" spans="2:9">
      <c r="B49" s="297"/>
      <c r="C49" s="298" t="s">
        <v>286</v>
      </c>
      <c r="D49" s="356">
        <v>305000</v>
      </c>
      <c r="E49" s="356">
        <v>8404786</v>
      </c>
      <c r="F49" s="357">
        <f t="shared" si="1"/>
        <v>8709786</v>
      </c>
      <c r="G49" s="356">
        <v>8709783</v>
      </c>
      <c r="H49" s="356">
        <v>915491</v>
      </c>
      <c r="I49" s="357">
        <f t="shared" si="2"/>
        <v>3</v>
      </c>
    </row>
    <row r="50" spans="2:9">
      <c r="B50" s="297"/>
      <c r="C50" s="298" t="s">
        <v>287</v>
      </c>
      <c r="D50" s="356">
        <v>65000</v>
      </c>
      <c r="E50" s="356">
        <v>236589</v>
      </c>
      <c r="F50" s="357">
        <f t="shared" si="1"/>
        <v>301589</v>
      </c>
      <c r="G50" s="356">
        <v>282335</v>
      </c>
      <c r="H50" s="356">
        <v>203144</v>
      </c>
      <c r="I50" s="357">
        <f t="shared" si="2"/>
        <v>19254</v>
      </c>
    </row>
    <row r="51" spans="2:9">
      <c r="B51" s="297"/>
      <c r="C51" s="298" t="s">
        <v>288</v>
      </c>
      <c r="D51" s="356">
        <v>0</v>
      </c>
      <c r="E51" s="356">
        <v>333767</v>
      </c>
      <c r="F51" s="357">
        <f t="shared" si="1"/>
        <v>333767</v>
      </c>
      <c r="G51" s="356">
        <v>333767</v>
      </c>
      <c r="H51" s="356">
        <v>0</v>
      </c>
      <c r="I51" s="357">
        <f t="shared" si="2"/>
        <v>0</v>
      </c>
    </row>
    <row r="52" spans="2:9">
      <c r="B52" s="297"/>
      <c r="C52" s="298" t="s">
        <v>289</v>
      </c>
      <c r="D52" s="356">
        <v>0</v>
      </c>
      <c r="E52" s="356">
        <v>9051415</v>
      </c>
      <c r="F52" s="357">
        <f t="shared" si="1"/>
        <v>9051415</v>
      </c>
      <c r="G52" s="356">
        <v>9037564</v>
      </c>
      <c r="H52" s="356">
        <v>0</v>
      </c>
      <c r="I52" s="357">
        <f t="shared" si="2"/>
        <v>13851</v>
      </c>
    </row>
    <row r="53" spans="2:9">
      <c r="B53" s="297"/>
      <c r="C53" s="298" t="s">
        <v>290</v>
      </c>
      <c r="D53" s="356">
        <v>0</v>
      </c>
      <c r="E53" s="356"/>
      <c r="F53" s="357">
        <f t="shared" si="1"/>
        <v>0</v>
      </c>
      <c r="G53" s="356">
        <v>0</v>
      </c>
      <c r="H53" s="356">
        <v>0</v>
      </c>
      <c r="I53" s="357">
        <f t="shared" si="2"/>
        <v>0</v>
      </c>
    </row>
    <row r="54" spans="2:9">
      <c r="B54" s="297"/>
      <c r="C54" s="298" t="s">
        <v>291</v>
      </c>
      <c r="D54" s="356">
        <v>30000</v>
      </c>
      <c r="E54" s="356">
        <v>2991852</v>
      </c>
      <c r="F54" s="357">
        <f t="shared" si="1"/>
        <v>3021852</v>
      </c>
      <c r="G54" s="356">
        <v>3021425</v>
      </c>
      <c r="H54" s="356">
        <v>622048</v>
      </c>
      <c r="I54" s="357">
        <f t="shared" si="2"/>
        <v>427</v>
      </c>
    </row>
    <row r="55" spans="2:9">
      <c r="B55" s="297"/>
      <c r="C55" s="298" t="s">
        <v>292</v>
      </c>
      <c r="D55" s="356">
        <v>0</v>
      </c>
      <c r="E55" s="356">
        <v>0</v>
      </c>
      <c r="F55" s="357">
        <f t="shared" si="1"/>
        <v>0</v>
      </c>
      <c r="G55" s="356">
        <v>0</v>
      </c>
      <c r="H55" s="356">
        <v>0</v>
      </c>
      <c r="I55" s="357">
        <f t="shared" si="2"/>
        <v>0</v>
      </c>
    </row>
    <row r="56" spans="2:9">
      <c r="B56" s="297"/>
      <c r="C56" s="298" t="s">
        <v>293</v>
      </c>
      <c r="D56" s="356">
        <v>0</v>
      </c>
      <c r="E56" s="356">
        <v>0</v>
      </c>
      <c r="F56" s="357">
        <f t="shared" si="1"/>
        <v>0</v>
      </c>
      <c r="G56" s="356">
        <v>0</v>
      </c>
      <c r="H56" s="356">
        <v>0</v>
      </c>
      <c r="I56" s="357">
        <f t="shared" si="2"/>
        <v>0</v>
      </c>
    </row>
    <row r="57" spans="2:9">
      <c r="B57" s="297"/>
      <c r="C57" s="298" t="s">
        <v>37</v>
      </c>
      <c r="D57" s="356">
        <v>0</v>
      </c>
      <c r="E57" s="356">
        <v>15454</v>
      </c>
      <c r="F57" s="357">
        <f t="shared" si="1"/>
        <v>15454</v>
      </c>
      <c r="G57" s="356">
        <v>15454</v>
      </c>
      <c r="H57" s="356">
        <v>15454</v>
      </c>
      <c r="I57" s="357">
        <f t="shared" si="2"/>
        <v>0</v>
      </c>
    </row>
    <row r="58" spans="2:9">
      <c r="B58" s="492" t="s">
        <v>129</v>
      </c>
      <c r="C58" s="493"/>
      <c r="D58" s="357">
        <f>SUM(D59:D61)</f>
        <v>0</v>
      </c>
      <c r="E58" s="357">
        <f>SUM(E59:E61)</f>
        <v>0</v>
      </c>
      <c r="F58" s="357">
        <f t="shared" si="1"/>
        <v>0</v>
      </c>
      <c r="G58" s="357">
        <f t="shared" ref="G58:H58" si="9">SUM(G59:G61)</f>
        <v>0</v>
      </c>
      <c r="H58" s="357">
        <f t="shared" si="9"/>
        <v>0</v>
      </c>
      <c r="I58" s="357">
        <f t="shared" si="2"/>
        <v>0</v>
      </c>
    </row>
    <row r="59" spans="2:9">
      <c r="B59" s="297"/>
      <c r="C59" s="298" t="s">
        <v>294</v>
      </c>
      <c r="D59" s="353">
        <v>0</v>
      </c>
      <c r="E59" s="353">
        <v>0</v>
      </c>
      <c r="F59" s="357">
        <f t="shared" si="1"/>
        <v>0</v>
      </c>
      <c r="G59" s="353">
        <v>0</v>
      </c>
      <c r="H59" s="353">
        <v>0</v>
      </c>
      <c r="I59" s="357">
        <f t="shared" si="2"/>
        <v>0</v>
      </c>
    </row>
    <row r="60" spans="2:9">
      <c r="B60" s="297"/>
      <c r="C60" s="298" t="s">
        <v>295</v>
      </c>
      <c r="D60" s="353">
        <v>0</v>
      </c>
      <c r="E60" s="353">
        <v>0</v>
      </c>
      <c r="F60" s="357">
        <f t="shared" si="1"/>
        <v>0</v>
      </c>
      <c r="G60" s="353">
        <v>0</v>
      </c>
      <c r="H60" s="353">
        <v>0</v>
      </c>
      <c r="I60" s="357">
        <f t="shared" si="2"/>
        <v>0</v>
      </c>
    </row>
    <row r="61" spans="2:9">
      <c r="B61" s="297"/>
      <c r="C61" s="298" t="s">
        <v>296</v>
      </c>
      <c r="D61" s="353">
        <v>0</v>
      </c>
      <c r="E61" s="353">
        <v>0</v>
      </c>
      <c r="F61" s="357">
        <f t="shared" si="1"/>
        <v>0</v>
      </c>
      <c r="G61" s="353">
        <v>0</v>
      </c>
      <c r="H61" s="353">
        <v>0</v>
      </c>
      <c r="I61" s="357">
        <f t="shared" si="2"/>
        <v>0</v>
      </c>
    </row>
    <row r="62" spans="2:9">
      <c r="B62" s="492" t="s">
        <v>297</v>
      </c>
      <c r="C62" s="493"/>
      <c r="D62" s="357">
        <f>SUM(D63:D69)</f>
        <v>0</v>
      </c>
      <c r="E62" s="357">
        <f>SUM(E63:E69)</f>
        <v>0</v>
      </c>
      <c r="F62" s="357">
        <f t="shared" si="1"/>
        <v>0</v>
      </c>
      <c r="G62" s="357">
        <f t="shared" ref="G62:H62" si="10">SUM(G63:G69)</f>
        <v>0</v>
      </c>
      <c r="H62" s="357">
        <f t="shared" si="10"/>
        <v>0</v>
      </c>
      <c r="I62" s="357">
        <f t="shared" si="2"/>
        <v>0</v>
      </c>
    </row>
    <row r="63" spans="2:9">
      <c r="B63" s="297"/>
      <c r="C63" s="298" t="s">
        <v>298</v>
      </c>
      <c r="D63" s="353">
        <v>0</v>
      </c>
      <c r="E63" s="353">
        <v>0</v>
      </c>
      <c r="F63" s="357">
        <f t="shared" si="1"/>
        <v>0</v>
      </c>
      <c r="G63" s="353">
        <v>0</v>
      </c>
      <c r="H63" s="353">
        <v>0</v>
      </c>
      <c r="I63" s="357">
        <f t="shared" si="2"/>
        <v>0</v>
      </c>
    </row>
    <row r="64" spans="2:9">
      <c r="B64" s="297"/>
      <c r="C64" s="298" t="s">
        <v>299</v>
      </c>
      <c r="D64" s="353">
        <v>0</v>
      </c>
      <c r="E64" s="353">
        <v>0</v>
      </c>
      <c r="F64" s="357">
        <f t="shared" si="1"/>
        <v>0</v>
      </c>
      <c r="G64" s="353">
        <v>0</v>
      </c>
      <c r="H64" s="353">
        <v>0</v>
      </c>
      <c r="I64" s="357">
        <f t="shared" si="2"/>
        <v>0</v>
      </c>
    </row>
    <row r="65" spans="2:9">
      <c r="B65" s="297"/>
      <c r="C65" s="298" t="s">
        <v>300</v>
      </c>
      <c r="D65" s="353">
        <v>0</v>
      </c>
      <c r="E65" s="353">
        <v>0</v>
      </c>
      <c r="F65" s="357">
        <f t="shared" si="1"/>
        <v>0</v>
      </c>
      <c r="G65" s="353">
        <v>0</v>
      </c>
      <c r="H65" s="353">
        <v>0</v>
      </c>
      <c r="I65" s="357">
        <f t="shared" si="2"/>
        <v>0</v>
      </c>
    </row>
    <row r="66" spans="2:9">
      <c r="B66" s="297"/>
      <c r="C66" s="298" t="s">
        <v>301</v>
      </c>
      <c r="D66" s="353">
        <v>0</v>
      </c>
      <c r="E66" s="353">
        <v>0</v>
      </c>
      <c r="F66" s="357">
        <f t="shared" si="1"/>
        <v>0</v>
      </c>
      <c r="G66" s="353">
        <v>0</v>
      </c>
      <c r="H66" s="353">
        <v>0</v>
      </c>
      <c r="I66" s="357">
        <f t="shared" si="2"/>
        <v>0</v>
      </c>
    </row>
    <row r="67" spans="2:9">
      <c r="B67" s="297"/>
      <c r="C67" s="298" t="s">
        <v>302</v>
      </c>
      <c r="D67" s="353">
        <v>0</v>
      </c>
      <c r="E67" s="353">
        <v>0</v>
      </c>
      <c r="F67" s="357">
        <f t="shared" si="1"/>
        <v>0</v>
      </c>
      <c r="G67" s="353">
        <v>0</v>
      </c>
      <c r="H67" s="353">
        <v>0</v>
      </c>
      <c r="I67" s="357">
        <f t="shared" si="2"/>
        <v>0</v>
      </c>
    </row>
    <row r="68" spans="2:9">
      <c r="B68" s="297"/>
      <c r="C68" s="298" t="s">
        <v>303</v>
      </c>
      <c r="D68" s="353">
        <v>0</v>
      </c>
      <c r="E68" s="353">
        <v>0</v>
      </c>
      <c r="F68" s="357">
        <f t="shared" si="1"/>
        <v>0</v>
      </c>
      <c r="G68" s="353">
        <v>0</v>
      </c>
      <c r="H68" s="353">
        <v>0</v>
      </c>
      <c r="I68" s="357">
        <f t="shared" si="2"/>
        <v>0</v>
      </c>
    </row>
    <row r="69" spans="2:9">
      <c r="B69" s="297"/>
      <c r="C69" s="298" t="s">
        <v>304</v>
      </c>
      <c r="D69" s="353">
        <v>0</v>
      </c>
      <c r="E69" s="353">
        <v>0</v>
      </c>
      <c r="F69" s="357">
        <f t="shared" si="1"/>
        <v>0</v>
      </c>
      <c r="G69" s="353">
        <v>0</v>
      </c>
      <c r="H69" s="353">
        <v>0</v>
      </c>
      <c r="I69" s="357">
        <f t="shared" si="2"/>
        <v>0</v>
      </c>
    </row>
    <row r="70" spans="2:9">
      <c r="B70" s="474" t="s">
        <v>103</v>
      </c>
      <c r="C70" s="475"/>
      <c r="D70" s="357">
        <f>SUM(D71:D73)</f>
        <v>0</v>
      </c>
      <c r="E70" s="357">
        <f>SUM(E71:E73)</f>
        <v>0</v>
      </c>
      <c r="F70" s="357">
        <f t="shared" si="1"/>
        <v>0</v>
      </c>
      <c r="G70" s="357">
        <f t="shared" ref="G70:H70" si="11">SUM(G71:G73)</f>
        <v>0</v>
      </c>
      <c r="H70" s="357">
        <f t="shared" si="11"/>
        <v>0</v>
      </c>
      <c r="I70" s="357">
        <f t="shared" si="2"/>
        <v>0</v>
      </c>
    </row>
    <row r="71" spans="2:9">
      <c r="B71" s="297"/>
      <c r="C71" s="298" t="s">
        <v>112</v>
      </c>
      <c r="D71" s="353">
        <v>0</v>
      </c>
      <c r="E71" s="353">
        <v>0</v>
      </c>
      <c r="F71" s="357">
        <f t="shared" si="1"/>
        <v>0</v>
      </c>
      <c r="G71" s="353">
        <v>0</v>
      </c>
      <c r="H71" s="353">
        <v>0</v>
      </c>
      <c r="I71" s="357">
        <f t="shared" si="2"/>
        <v>0</v>
      </c>
    </row>
    <row r="72" spans="2:9">
      <c r="B72" s="297"/>
      <c r="C72" s="298" t="s">
        <v>50</v>
      </c>
      <c r="D72" s="353">
        <v>0</v>
      </c>
      <c r="E72" s="353">
        <v>0</v>
      </c>
      <c r="F72" s="357">
        <f t="shared" si="1"/>
        <v>0</v>
      </c>
      <c r="G72" s="353">
        <v>0</v>
      </c>
      <c r="H72" s="353">
        <v>0</v>
      </c>
      <c r="I72" s="357">
        <f t="shared" si="2"/>
        <v>0</v>
      </c>
    </row>
    <row r="73" spans="2:9">
      <c r="B73" s="297"/>
      <c r="C73" s="298" t="s">
        <v>115</v>
      </c>
      <c r="D73" s="353">
        <v>0</v>
      </c>
      <c r="E73" s="353">
        <v>0</v>
      </c>
      <c r="F73" s="357">
        <f t="shared" si="1"/>
        <v>0</v>
      </c>
      <c r="G73" s="353">
        <v>0</v>
      </c>
      <c r="H73" s="353">
        <v>0</v>
      </c>
      <c r="I73" s="357">
        <f t="shared" si="2"/>
        <v>0</v>
      </c>
    </row>
    <row r="74" spans="2:9">
      <c r="B74" s="492" t="s">
        <v>305</v>
      </c>
      <c r="C74" s="493"/>
      <c r="D74" s="357">
        <f>SUM(D75:D81)</f>
        <v>0</v>
      </c>
      <c r="E74" s="357">
        <f t="shared" ref="E74" si="12">SUM(E75:E81)</f>
        <v>0</v>
      </c>
      <c r="F74" s="357">
        <f t="shared" si="1"/>
        <v>0</v>
      </c>
      <c r="G74" s="357">
        <f t="shared" ref="G74" si="13">SUM(G75:G81)</f>
        <v>0</v>
      </c>
      <c r="H74" s="357">
        <f t="shared" ref="H74" si="14">SUM(H75:H81)</f>
        <v>0</v>
      </c>
      <c r="I74" s="357">
        <f t="shared" si="2"/>
        <v>0</v>
      </c>
    </row>
    <row r="75" spans="2:9">
      <c r="B75" s="297"/>
      <c r="C75" s="298" t="s">
        <v>306</v>
      </c>
      <c r="D75" s="353">
        <v>0</v>
      </c>
      <c r="E75" s="353">
        <v>0</v>
      </c>
      <c r="F75" s="357">
        <f t="shared" ref="F75:F81" si="15">+D75+E75</f>
        <v>0</v>
      </c>
      <c r="G75" s="353">
        <v>0</v>
      </c>
      <c r="H75" s="353">
        <v>0</v>
      </c>
      <c r="I75" s="357">
        <f t="shared" ref="I75:I81" si="16">+F75-G75</f>
        <v>0</v>
      </c>
    </row>
    <row r="76" spans="2:9">
      <c r="B76" s="297"/>
      <c r="C76" s="298" t="s">
        <v>118</v>
      </c>
      <c r="D76" s="353">
        <v>0</v>
      </c>
      <c r="E76" s="353">
        <v>0</v>
      </c>
      <c r="F76" s="357">
        <f t="shared" si="15"/>
        <v>0</v>
      </c>
      <c r="G76" s="353">
        <v>0</v>
      </c>
      <c r="H76" s="353">
        <v>0</v>
      </c>
      <c r="I76" s="357">
        <f t="shared" si="16"/>
        <v>0</v>
      </c>
    </row>
    <row r="77" spans="2:9">
      <c r="B77" s="297"/>
      <c r="C77" s="298" t="s">
        <v>119</v>
      </c>
      <c r="D77" s="353">
        <v>0</v>
      </c>
      <c r="E77" s="353">
        <v>0</v>
      </c>
      <c r="F77" s="357">
        <f t="shared" si="15"/>
        <v>0</v>
      </c>
      <c r="G77" s="353">
        <v>0</v>
      </c>
      <c r="H77" s="353">
        <v>0</v>
      </c>
      <c r="I77" s="357">
        <f t="shared" si="16"/>
        <v>0</v>
      </c>
    </row>
    <row r="78" spans="2:9">
      <c r="B78" s="297"/>
      <c r="C78" s="298" t="s">
        <v>120</v>
      </c>
      <c r="D78" s="353">
        <v>0</v>
      </c>
      <c r="E78" s="353">
        <v>0</v>
      </c>
      <c r="F78" s="357">
        <f t="shared" si="15"/>
        <v>0</v>
      </c>
      <c r="G78" s="353">
        <v>0</v>
      </c>
      <c r="H78" s="353">
        <v>0</v>
      </c>
      <c r="I78" s="357">
        <f t="shared" si="16"/>
        <v>0</v>
      </c>
    </row>
    <row r="79" spans="2:9">
      <c r="B79" s="297"/>
      <c r="C79" s="298" t="s">
        <v>121</v>
      </c>
      <c r="D79" s="353">
        <v>0</v>
      </c>
      <c r="E79" s="353">
        <v>0</v>
      </c>
      <c r="F79" s="357">
        <f t="shared" si="15"/>
        <v>0</v>
      </c>
      <c r="G79" s="353">
        <v>0</v>
      </c>
      <c r="H79" s="353">
        <v>0</v>
      </c>
      <c r="I79" s="357">
        <f t="shared" si="16"/>
        <v>0</v>
      </c>
    </row>
    <row r="80" spans="2:9">
      <c r="B80" s="297"/>
      <c r="C80" s="298" t="s">
        <v>122</v>
      </c>
      <c r="D80" s="353">
        <v>0</v>
      </c>
      <c r="E80" s="353">
        <v>0</v>
      </c>
      <c r="F80" s="357">
        <f t="shared" si="15"/>
        <v>0</v>
      </c>
      <c r="G80" s="353">
        <v>0</v>
      </c>
      <c r="H80" s="353">
        <v>0</v>
      </c>
      <c r="I80" s="357">
        <f t="shared" si="16"/>
        <v>0</v>
      </c>
    </row>
    <row r="81" spans="1:10">
      <c r="B81" s="297"/>
      <c r="C81" s="298" t="s">
        <v>307</v>
      </c>
      <c r="D81" s="353">
        <v>0</v>
      </c>
      <c r="E81" s="353">
        <v>0</v>
      </c>
      <c r="F81" s="357">
        <f t="shared" si="15"/>
        <v>0</v>
      </c>
      <c r="G81" s="353">
        <v>0</v>
      </c>
      <c r="H81" s="353">
        <v>0</v>
      </c>
      <c r="I81" s="357">
        <f t="shared" si="16"/>
        <v>0</v>
      </c>
    </row>
    <row r="82" spans="1:10" s="285" customFormat="1">
      <c r="A82" s="282"/>
      <c r="B82" s="299"/>
      <c r="C82" s="300" t="s">
        <v>252</v>
      </c>
      <c r="D82" s="358">
        <f>+D10+D18+D28+D38+D48+D58+D62+D70+D74</f>
        <v>281836498</v>
      </c>
      <c r="E82" s="358">
        <f t="shared" ref="E82:I82" si="17">+E10+E18+E28+E38+E48+E58+E62+E70+E74</f>
        <v>37408803</v>
      </c>
      <c r="F82" s="358">
        <f t="shared" si="17"/>
        <v>319245301</v>
      </c>
      <c r="G82" s="358">
        <f>+G10+G18+G28+G38+G48+G58+G62+G70+G74</f>
        <v>317485567</v>
      </c>
      <c r="H82" s="358">
        <f t="shared" si="17"/>
        <v>184908825</v>
      </c>
      <c r="I82" s="358">
        <f t="shared" si="17"/>
        <v>1759734</v>
      </c>
      <c r="J82" s="282"/>
    </row>
    <row r="84" spans="1:10" ht="15.75">
      <c r="D84" s="296" t="str">
        <f>IF(CAdmon!D22=COG!D82," ","ERROR")</f>
        <v xml:space="preserve"> </v>
      </c>
      <c r="E84" s="296" t="str">
        <f>IF(CAdmon!E22=COG!E82," ","ERROR")</f>
        <v xml:space="preserve"> </v>
      </c>
      <c r="F84" s="296" t="str">
        <f>IF(CAdmon!F22=COG!F82," ","ERROR")</f>
        <v xml:space="preserve"> </v>
      </c>
      <c r="G84" s="296" t="str">
        <f>IF(CAdmon!G22=COG!G82," ","ERROR")</f>
        <v xml:space="preserve"> </v>
      </c>
      <c r="H84" s="296" t="str">
        <f>IF(CAdmon!H22=COG!H82," ","ERROR")</f>
        <v xml:space="preserve"> </v>
      </c>
      <c r="I84" s="296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4" workbookViewId="0">
      <selection activeCell="D49" sqref="D49"/>
    </sheetView>
  </sheetViews>
  <sheetFormatPr baseColWidth="10" defaultRowHeight="15"/>
  <cols>
    <col min="1" max="1" width="1.5703125" style="273" customWidth="1"/>
    <col min="2" max="2" width="4.5703125" style="312" customWidth="1"/>
    <col min="3" max="3" width="60.28515625" style="239" customWidth="1"/>
    <col min="4" max="9" width="12.7109375" style="239" customWidth="1"/>
    <col min="10" max="10" width="3.28515625" style="273" customWidth="1"/>
  </cols>
  <sheetData>
    <row r="1" spans="1:10" s="273" customFormat="1" ht="8.25" customHeight="1">
      <c r="B1" s="238"/>
      <c r="C1" s="238"/>
      <c r="D1" s="238"/>
      <c r="E1" s="238"/>
      <c r="F1" s="238"/>
      <c r="G1" s="238"/>
      <c r="H1" s="238"/>
      <c r="I1" s="238"/>
    </row>
    <row r="2" spans="1:10">
      <c r="B2" s="463" t="s">
        <v>194</v>
      </c>
      <c r="C2" s="464"/>
      <c r="D2" s="464"/>
      <c r="E2" s="464"/>
      <c r="F2" s="464"/>
      <c r="G2" s="464"/>
      <c r="H2" s="464"/>
      <c r="I2" s="465"/>
    </row>
    <row r="3" spans="1:10">
      <c r="B3" s="466" t="s">
        <v>410</v>
      </c>
      <c r="C3" s="467"/>
      <c r="D3" s="467"/>
      <c r="E3" s="467"/>
      <c r="F3" s="467"/>
      <c r="G3" s="467"/>
      <c r="H3" s="467"/>
      <c r="I3" s="468"/>
    </row>
    <row r="4" spans="1:10">
      <c r="B4" s="466" t="s">
        <v>243</v>
      </c>
      <c r="C4" s="467"/>
      <c r="D4" s="467"/>
      <c r="E4" s="467"/>
      <c r="F4" s="467"/>
      <c r="G4" s="467"/>
      <c r="H4" s="467"/>
      <c r="I4" s="468"/>
    </row>
    <row r="5" spans="1:10">
      <c r="B5" s="466" t="s">
        <v>308</v>
      </c>
      <c r="C5" s="467"/>
      <c r="D5" s="467"/>
      <c r="E5" s="467"/>
      <c r="F5" s="467"/>
      <c r="G5" s="467"/>
      <c r="H5" s="467"/>
      <c r="I5" s="468"/>
    </row>
    <row r="6" spans="1:10">
      <c r="B6" s="469" t="s">
        <v>309</v>
      </c>
      <c r="C6" s="470"/>
      <c r="D6" s="470"/>
      <c r="E6" s="470"/>
      <c r="F6" s="470"/>
      <c r="G6" s="470"/>
      <c r="H6" s="470"/>
      <c r="I6" s="471"/>
    </row>
    <row r="7" spans="1:10" s="273" customFormat="1" ht="9" customHeight="1">
      <c r="B7" s="238"/>
      <c r="C7" s="238"/>
      <c r="D7" s="238"/>
      <c r="E7" s="238"/>
      <c r="F7" s="238"/>
      <c r="G7" s="238"/>
      <c r="H7" s="238"/>
      <c r="I7" s="238"/>
    </row>
    <row r="8" spans="1:10">
      <c r="B8" s="484" t="s">
        <v>76</v>
      </c>
      <c r="C8" s="484"/>
      <c r="D8" s="485" t="s">
        <v>245</v>
      </c>
      <c r="E8" s="485"/>
      <c r="F8" s="485"/>
      <c r="G8" s="485"/>
      <c r="H8" s="485"/>
      <c r="I8" s="485" t="s">
        <v>246</v>
      </c>
    </row>
    <row r="9" spans="1:10" ht="22.5">
      <c r="B9" s="484"/>
      <c r="C9" s="484"/>
      <c r="D9" s="274" t="s">
        <v>247</v>
      </c>
      <c r="E9" s="274" t="s">
        <v>248</v>
      </c>
      <c r="F9" s="274" t="s">
        <v>222</v>
      </c>
      <c r="G9" s="274" t="s">
        <v>223</v>
      </c>
      <c r="H9" s="274" t="s">
        <v>249</v>
      </c>
      <c r="I9" s="485"/>
    </row>
    <row r="10" spans="1:10">
      <c r="B10" s="484"/>
      <c r="C10" s="484"/>
      <c r="D10" s="274">
        <v>1</v>
      </c>
      <c r="E10" s="274">
        <v>2</v>
      </c>
      <c r="F10" s="274" t="s">
        <v>250</v>
      </c>
      <c r="G10" s="274">
        <v>4</v>
      </c>
      <c r="H10" s="274">
        <v>5</v>
      </c>
      <c r="I10" s="274" t="s">
        <v>251</v>
      </c>
    </row>
    <row r="11" spans="1:10" ht="3" customHeight="1">
      <c r="B11" s="301"/>
      <c r="C11" s="287"/>
      <c r="D11" s="359"/>
      <c r="E11" s="359"/>
      <c r="F11" s="359"/>
      <c r="G11" s="359"/>
      <c r="H11" s="359"/>
      <c r="I11" s="359"/>
    </row>
    <row r="12" spans="1:10" s="303" customFormat="1">
      <c r="A12" s="302"/>
      <c r="B12" s="494" t="s">
        <v>310</v>
      </c>
      <c r="C12" s="495"/>
      <c r="D12" s="361">
        <f>SUM(D13:D20)</f>
        <v>0</v>
      </c>
      <c r="E12" s="361">
        <f t="shared" ref="E12:I12" si="0">SUM(E13:E20)</f>
        <v>0</v>
      </c>
      <c r="F12" s="361">
        <f t="shared" si="0"/>
        <v>0</v>
      </c>
      <c r="G12" s="361">
        <f t="shared" si="0"/>
        <v>0</v>
      </c>
      <c r="H12" s="361">
        <f t="shared" si="0"/>
        <v>0</v>
      </c>
      <c r="I12" s="361">
        <f t="shared" si="0"/>
        <v>0</v>
      </c>
      <c r="J12" s="302"/>
    </row>
    <row r="13" spans="1:10" s="303" customFormat="1">
      <c r="A13" s="302"/>
      <c r="B13" s="304"/>
      <c r="C13" s="305" t="s">
        <v>311</v>
      </c>
      <c r="D13" s="362">
        <v>0</v>
      </c>
      <c r="E13" s="362">
        <v>0</v>
      </c>
      <c r="F13" s="362">
        <f>+D13+E13</f>
        <v>0</v>
      </c>
      <c r="G13" s="362">
        <v>0</v>
      </c>
      <c r="H13" s="362">
        <v>0</v>
      </c>
      <c r="I13" s="362">
        <f>+F13-G13</f>
        <v>0</v>
      </c>
      <c r="J13" s="302"/>
    </row>
    <row r="14" spans="1:10" s="303" customFormat="1">
      <c r="A14" s="302"/>
      <c r="B14" s="304"/>
      <c r="C14" s="305" t="s">
        <v>312</v>
      </c>
      <c r="D14" s="362">
        <v>0</v>
      </c>
      <c r="E14" s="362">
        <v>0</v>
      </c>
      <c r="F14" s="362">
        <f t="shared" ref="F14:F20" si="1">+D14+E14</f>
        <v>0</v>
      </c>
      <c r="G14" s="362">
        <v>0</v>
      </c>
      <c r="H14" s="362">
        <v>0</v>
      </c>
      <c r="I14" s="362">
        <f t="shared" ref="I14:I20" si="2">+F14-G14</f>
        <v>0</v>
      </c>
      <c r="J14" s="302"/>
    </row>
    <row r="15" spans="1:10" s="303" customFormat="1">
      <c r="A15" s="302"/>
      <c r="B15" s="304"/>
      <c r="C15" s="305" t="s">
        <v>313</v>
      </c>
      <c r="D15" s="362">
        <v>0</v>
      </c>
      <c r="E15" s="362">
        <v>0</v>
      </c>
      <c r="F15" s="362">
        <f t="shared" si="1"/>
        <v>0</v>
      </c>
      <c r="G15" s="362">
        <v>0</v>
      </c>
      <c r="H15" s="362">
        <v>0</v>
      </c>
      <c r="I15" s="362">
        <f t="shared" si="2"/>
        <v>0</v>
      </c>
      <c r="J15" s="302"/>
    </row>
    <row r="16" spans="1:10" s="303" customFormat="1">
      <c r="A16" s="302"/>
      <c r="B16" s="304"/>
      <c r="C16" s="305" t="s">
        <v>314</v>
      </c>
      <c r="D16" s="362">
        <v>0</v>
      </c>
      <c r="E16" s="362">
        <v>0</v>
      </c>
      <c r="F16" s="362">
        <f t="shared" si="1"/>
        <v>0</v>
      </c>
      <c r="G16" s="362">
        <v>0</v>
      </c>
      <c r="H16" s="362">
        <v>0</v>
      </c>
      <c r="I16" s="362">
        <f t="shared" si="2"/>
        <v>0</v>
      </c>
      <c r="J16" s="302"/>
    </row>
    <row r="17" spans="1:10" s="303" customFormat="1">
      <c r="A17" s="302"/>
      <c r="B17" s="304"/>
      <c r="C17" s="305" t="s">
        <v>315</v>
      </c>
      <c r="D17" s="362">
        <v>0</v>
      </c>
      <c r="E17" s="362">
        <v>0</v>
      </c>
      <c r="F17" s="362">
        <f t="shared" si="1"/>
        <v>0</v>
      </c>
      <c r="G17" s="362">
        <v>0</v>
      </c>
      <c r="H17" s="362">
        <v>0</v>
      </c>
      <c r="I17" s="362">
        <f t="shared" si="2"/>
        <v>0</v>
      </c>
      <c r="J17" s="302"/>
    </row>
    <row r="18" spans="1:10" s="303" customFormat="1">
      <c r="A18" s="302"/>
      <c r="B18" s="304"/>
      <c r="C18" s="305" t="s">
        <v>316</v>
      </c>
      <c r="D18" s="362">
        <v>0</v>
      </c>
      <c r="E18" s="362">
        <v>0</v>
      </c>
      <c r="F18" s="362">
        <f t="shared" si="1"/>
        <v>0</v>
      </c>
      <c r="G18" s="362">
        <v>0</v>
      </c>
      <c r="H18" s="362">
        <v>0</v>
      </c>
      <c r="I18" s="362">
        <f t="shared" si="2"/>
        <v>0</v>
      </c>
      <c r="J18" s="302"/>
    </row>
    <row r="19" spans="1:10" s="303" customFormat="1">
      <c r="A19" s="302"/>
      <c r="B19" s="304"/>
      <c r="C19" s="305" t="s">
        <v>317</v>
      </c>
      <c r="D19" s="362">
        <v>0</v>
      </c>
      <c r="E19" s="362">
        <v>0</v>
      </c>
      <c r="F19" s="362">
        <f t="shared" si="1"/>
        <v>0</v>
      </c>
      <c r="G19" s="362">
        <v>0</v>
      </c>
      <c r="H19" s="362">
        <v>0</v>
      </c>
      <c r="I19" s="362">
        <f t="shared" si="2"/>
        <v>0</v>
      </c>
      <c r="J19" s="302"/>
    </row>
    <row r="20" spans="1:10" s="303" customFormat="1">
      <c r="A20" s="302"/>
      <c r="B20" s="304"/>
      <c r="C20" s="305" t="s">
        <v>282</v>
      </c>
      <c r="D20" s="362">
        <v>0</v>
      </c>
      <c r="E20" s="362">
        <v>0</v>
      </c>
      <c r="F20" s="362">
        <f t="shared" si="1"/>
        <v>0</v>
      </c>
      <c r="G20" s="362">
        <v>0</v>
      </c>
      <c r="H20" s="362">
        <v>0</v>
      </c>
      <c r="I20" s="362">
        <f t="shared" si="2"/>
        <v>0</v>
      </c>
      <c r="J20" s="302"/>
    </row>
    <row r="21" spans="1:10" s="303" customFormat="1" ht="4.5" customHeight="1">
      <c r="A21" s="302"/>
      <c r="B21" s="304"/>
      <c r="C21" s="305"/>
      <c r="D21" s="362"/>
      <c r="E21" s="362"/>
      <c r="F21" s="362"/>
      <c r="G21" s="362"/>
      <c r="H21" s="362"/>
      <c r="I21" s="362"/>
      <c r="J21" s="302"/>
    </row>
    <row r="22" spans="1:10" s="307" customFormat="1">
      <c r="A22" s="306"/>
      <c r="B22" s="494" t="s">
        <v>318</v>
      </c>
      <c r="C22" s="495"/>
      <c r="D22" s="361">
        <f>SUM(D23:D29)</f>
        <v>281836498</v>
      </c>
      <c r="E22" s="361">
        <f t="shared" ref="E22" si="3">SUM(E23:E29)</f>
        <v>37408803</v>
      </c>
      <c r="F22" s="361">
        <f>+D22+E22</f>
        <v>319245301</v>
      </c>
      <c r="G22" s="361">
        <f t="shared" ref="G22" si="4">SUM(G23:G29)</f>
        <v>317485567</v>
      </c>
      <c r="H22" s="361">
        <f t="shared" ref="H22" si="5">SUM(H23:H29)</f>
        <v>184908825</v>
      </c>
      <c r="I22" s="361">
        <f>+F22-G22</f>
        <v>1759734</v>
      </c>
      <c r="J22" s="306"/>
    </row>
    <row r="23" spans="1:10" s="303" customFormat="1">
      <c r="A23" s="302"/>
      <c r="B23" s="304"/>
      <c r="C23" s="305" t="s">
        <v>319</v>
      </c>
      <c r="D23" s="363">
        <v>0</v>
      </c>
      <c r="E23" s="363">
        <v>0</v>
      </c>
      <c r="F23" s="361">
        <f t="shared" ref="F23:F29" si="6">+D23+E23</f>
        <v>0</v>
      </c>
      <c r="G23" s="363">
        <v>0</v>
      </c>
      <c r="H23" s="363">
        <v>0</v>
      </c>
      <c r="I23" s="361">
        <f t="shared" ref="I23:I29" si="7">+F23-G23</f>
        <v>0</v>
      </c>
      <c r="J23" s="302"/>
    </row>
    <row r="24" spans="1:10" s="303" customFormat="1">
      <c r="A24" s="302"/>
      <c r="B24" s="304"/>
      <c r="C24" s="305" t="s">
        <v>320</v>
      </c>
      <c r="D24" s="363">
        <v>0</v>
      </c>
      <c r="E24" s="363">
        <v>0</v>
      </c>
      <c r="F24" s="361">
        <f t="shared" si="6"/>
        <v>0</v>
      </c>
      <c r="G24" s="363">
        <v>0</v>
      </c>
      <c r="H24" s="363">
        <v>0</v>
      </c>
      <c r="I24" s="361">
        <f t="shared" si="7"/>
        <v>0</v>
      </c>
      <c r="J24" s="302"/>
    </row>
    <row r="25" spans="1:10" s="303" customFormat="1">
      <c r="A25" s="302"/>
      <c r="B25" s="304"/>
      <c r="C25" s="305" t="s">
        <v>321</v>
      </c>
      <c r="D25" s="363">
        <v>0</v>
      </c>
      <c r="E25" s="363">
        <v>0</v>
      </c>
      <c r="F25" s="361">
        <f t="shared" si="6"/>
        <v>0</v>
      </c>
      <c r="G25" s="363">
        <v>0</v>
      </c>
      <c r="H25" s="363">
        <v>0</v>
      </c>
      <c r="I25" s="361">
        <f t="shared" si="7"/>
        <v>0</v>
      </c>
      <c r="J25" s="302"/>
    </row>
    <row r="26" spans="1:10" s="303" customFormat="1">
      <c r="A26" s="302"/>
      <c r="B26" s="304"/>
      <c r="C26" s="305" t="s">
        <v>322</v>
      </c>
      <c r="D26" s="363">
        <v>0</v>
      </c>
      <c r="E26" s="363">
        <v>0</v>
      </c>
      <c r="F26" s="361">
        <f t="shared" si="6"/>
        <v>0</v>
      </c>
      <c r="G26" s="363">
        <v>0</v>
      </c>
      <c r="H26" s="363">
        <v>0</v>
      </c>
      <c r="I26" s="361">
        <f t="shared" si="7"/>
        <v>0</v>
      </c>
      <c r="J26" s="302"/>
    </row>
    <row r="27" spans="1:10" s="303" customFormat="1">
      <c r="A27" s="302"/>
      <c r="B27" s="304"/>
      <c r="C27" s="305" t="s">
        <v>323</v>
      </c>
      <c r="D27" s="363">
        <v>0</v>
      </c>
      <c r="E27" s="363">
        <v>0</v>
      </c>
      <c r="F27" s="361">
        <f t="shared" si="6"/>
        <v>0</v>
      </c>
      <c r="G27" s="363">
        <v>0</v>
      </c>
      <c r="H27" s="363">
        <v>0</v>
      </c>
      <c r="I27" s="361">
        <f t="shared" si="7"/>
        <v>0</v>
      </c>
      <c r="J27" s="302"/>
    </row>
    <row r="28" spans="1:10" s="303" customFormat="1">
      <c r="A28" s="302"/>
      <c r="B28" s="304"/>
      <c r="C28" s="305" t="s">
        <v>324</v>
      </c>
      <c r="D28" s="360">
        <v>281836498</v>
      </c>
      <c r="E28" s="360">
        <v>37408803</v>
      </c>
      <c r="F28" s="361">
        <f t="shared" si="6"/>
        <v>319245301</v>
      </c>
      <c r="G28" s="360">
        <v>317485567</v>
      </c>
      <c r="H28" s="360">
        <v>184908825</v>
      </c>
      <c r="I28" s="361">
        <f t="shared" si="7"/>
        <v>1759734</v>
      </c>
      <c r="J28" s="302"/>
    </row>
    <row r="29" spans="1:10" s="303" customFormat="1">
      <c r="A29" s="302"/>
      <c r="B29" s="304"/>
      <c r="C29" s="305" t="s">
        <v>325</v>
      </c>
      <c r="D29" s="363">
        <v>0</v>
      </c>
      <c r="E29" s="363">
        <v>0</v>
      </c>
      <c r="F29" s="361">
        <f t="shared" si="6"/>
        <v>0</v>
      </c>
      <c r="G29" s="363">
        <v>0</v>
      </c>
      <c r="H29" s="363">
        <v>0</v>
      </c>
      <c r="I29" s="361">
        <f t="shared" si="7"/>
        <v>0</v>
      </c>
      <c r="J29" s="302"/>
    </row>
    <row r="30" spans="1:10" s="303" customFormat="1" ht="4.5" customHeight="1">
      <c r="A30" s="302"/>
      <c r="B30" s="304"/>
      <c r="C30" s="305"/>
      <c r="D30" s="363"/>
      <c r="E30" s="363"/>
      <c r="F30" s="363"/>
      <c r="G30" s="363"/>
      <c r="H30" s="363"/>
      <c r="I30" s="363"/>
      <c r="J30" s="302"/>
    </row>
    <row r="31" spans="1:10" s="307" customFormat="1">
      <c r="A31" s="306"/>
      <c r="B31" s="494" t="s">
        <v>326</v>
      </c>
      <c r="C31" s="495"/>
      <c r="D31" s="364">
        <f>SUM(D32:D40)</f>
        <v>0</v>
      </c>
      <c r="E31" s="364">
        <f>SUM(E32:E40)</f>
        <v>0</v>
      </c>
      <c r="F31" s="364">
        <f>+D31+E31</f>
        <v>0</v>
      </c>
      <c r="G31" s="364">
        <f>SUM(G32:G40)</f>
        <v>0</v>
      </c>
      <c r="H31" s="364">
        <f>SUM(H32:H40)</f>
        <v>0</v>
      </c>
      <c r="I31" s="364">
        <f>+F31-G31</f>
        <v>0</v>
      </c>
      <c r="J31" s="306"/>
    </row>
    <row r="32" spans="1:10" s="303" customFormat="1">
      <c r="A32" s="302"/>
      <c r="B32" s="304"/>
      <c r="C32" s="305" t="s">
        <v>327</v>
      </c>
      <c r="D32" s="363">
        <v>0</v>
      </c>
      <c r="E32" s="363">
        <v>0</v>
      </c>
      <c r="F32" s="364">
        <f t="shared" ref="F32:F40" si="8">+D32+E32</f>
        <v>0</v>
      </c>
      <c r="G32" s="363">
        <v>0</v>
      </c>
      <c r="H32" s="363" t="s">
        <v>411</v>
      </c>
      <c r="I32" s="364">
        <f t="shared" ref="I32:I40" si="9">+F32-G32</f>
        <v>0</v>
      </c>
      <c r="J32" s="302"/>
    </row>
    <row r="33" spans="1:10" s="303" customFormat="1">
      <c r="A33" s="302"/>
      <c r="B33" s="304"/>
      <c r="C33" s="305" t="s">
        <v>328</v>
      </c>
      <c r="D33" s="363">
        <v>0</v>
      </c>
      <c r="E33" s="363">
        <v>0</v>
      </c>
      <c r="F33" s="364">
        <f t="shared" si="8"/>
        <v>0</v>
      </c>
      <c r="G33" s="363">
        <v>0</v>
      </c>
      <c r="H33" s="363">
        <v>0</v>
      </c>
      <c r="I33" s="364">
        <f t="shared" si="9"/>
        <v>0</v>
      </c>
      <c r="J33" s="302"/>
    </row>
    <row r="34" spans="1:10" s="303" customFormat="1">
      <c r="A34" s="302"/>
      <c r="B34" s="304"/>
      <c r="C34" s="305" t="s">
        <v>329</v>
      </c>
      <c r="D34" s="363">
        <v>0</v>
      </c>
      <c r="E34" s="363">
        <v>0</v>
      </c>
      <c r="F34" s="364">
        <f t="shared" si="8"/>
        <v>0</v>
      </c>
      <c r="G34" s="363">
        <v>0</v>
      </c>
      <c r="H34" s="363">
        <v>0</v>
      </c>
      <c r="I34" s="364">
        <f t="shared" si="9"/>
        <v>0</v>
      </c>
      <c r="J34" s="302"/>
    </row>
    <row r="35" spans="1:10" s="303" customFormat="1">
      <c r="A35" s="302"/>
      <c r="B35" s="304"/>
      <c r="C35" s="305" t="s">
        <v>330</v>
      </c>
      <c r="D35" s="363">
        <v>0</v>
      </c>
      <c r="E35" s="363">
        <v>0</v>
      </c>
      <c r="F35" s="364">
        <f t="shared" si="8"/>
        <v>0</v>
      </c>
      <c r="G35" s="363">
        <v>0</v>
      </c>
      <c r="H35" s="363">
        <v>0</v>
      </c>
      <c r="I35" s="364">
        <f t="shared" si="9"/>
        <v>0</v>
      </c>
      <c r="J35" s="302"/>
    </row>
    <row r="36" spans="1:10" s="303" customFormat="1">
      <c r="A36" s="302"/>
      <c r="B36" s="304"/>
      <c r="C36" s="305" t="s">
        <v>331</v>
      </c>
      <c r="D36" s="363">
        <v>0</v>
      </c>
      <c r="E36" s="363">
        <v>0</v>
      </c>
      <c r="F36" s="364">
        <f t="shared" si="8"/>
        <v>0</v>
      </c>
      <c r="G36" s="363">
        <v>0</v>
      </c>
      <c r="H36" s="363">
        <v>0</v>
      </c>
      <c r="I36" s="364">
        <f t="shared" si="9"/>
        <v>0</v>
      </c>
      <c r="J36" s="302"/>
    </row>
    <row r="37" spans="1:10" s="303" customFormat="1">
      <c r="A37" s="302"/>
      <c r="B37" s="304"/>
      <c r="C37" s="305" t="s">
        <v>332</v>
      </c>
      <c r="D37" s="363">
        <v>0</v>
      </c>
      <c r="E37" s="363">
        <v>0</v>
      </c>
      <c r="F37" s="364">
        <f t="shared" si="8"/>
        <v>0</v>
      </c>
      <c r="G37" s="363">
        <v>0</v>
      </c>
      <c r="H37" s="363">
        <v>0</v>
      </c>
      <c r="I37" s="364">
        <f t="shared" si="9"/>
        <v>0</v>
      </c>
      <c r="J37" s="302"/>
    </row>
    <row r="38" spans="1:10" s="303" customFormat="1">
      <c r="A38" s="302"/>
      <c r="B38" s="304"/>
      <c r="C38" s="305" t="s">
        <v>333</v>
      </c>
      <c r="D38" s="363">
        <v>0</v>
      </c>
      <c r="E38" s="363">
        <v>0</v>
      </c>
      <c r="F38" s="364">
        <f t="shared" si="8"/>
        <v>0</v>
      </c>
      <c r="G38" s="363">
        <v>0</v>
      </c>
      <c r="H38" s="363">
        <v>0</v>
      </c>
      <c r="I38" s="364">
        <f t="shared" si="9"/>
        <v>0</v>
      </c>
      <c r="J38" s="302"/>
    </row>
    <row r="39" spans="1:10" s="303" customFormat="1">
      <c r="A39" s="302"/>
      <c r="B39" s="304"/>
      <c r="C39" s="305" t="s">
        <v>334</v>
      </c>
      <c r="D39" s="363">
        <v>0</v>
      </c>
      <c r="E39" s="363">
        <v>0</v>
      </c>
      <c r="F39" s="364">
        <f t="shared" si="8"/>
        <v>0</v>
      </c>
      <c r="G39" s="363">
        <v>0</v>
      </c>
      <c r="H39" s="363">
        <v>0</v>
      </c>
      <c r="I39" s="364">
        <f t="shared" si="9"/>
        <v>0</v>
      </c>
      <c r="J39" s="302"/>
    </row>
    <row r="40" spans="1:10" s="303" customFormat="1">
      <c r="A40" s="302"/>
      <c r="B40" s="304"/>
      <c r="C40" s="305" t="s">
        <v>335</v>
      </c>
      <c r="D40" s="363">
        <v>0</v>
      </c>
      <c r="E40" s="363">
        <v>0</v>
      </c>
      <c r="F40" s="364">
        <f t="shared" si="8"/>
        <v>0</v>
      </c>
      <c r="G40" s="363">
        <v>0</v>
      </c>
      <c r="H40" s="363">
        <v>0</v>
      </c>
      <c r="I40" s="364">
        <f t="shared" si="9"/>
        <v>0</v>
      </c>
      <c r="J40" s="302"/>
    </row>
    <row r="41" spans="1:10" s="303" customFormat="1">
      <c r="A41" s="302"/>
      <c r="B41" s="304"/>
      <c r="C41" s="305"/>
      <c r="D41" s="363"/>
      <c r="E41" s="363"/>
      <c r="F41" s="363"/>
      <c r="G41" s="363"/>
      <c r="H41" s="363"/>
      <c r="I41" s="363"/>
      <c r="J41" s="302"/>
    </row>
    <row r="42" spans="1:10" s="307" customFormat="1">
      <c r="A42" s="306"/>
      <c r="B42" s="494" t="s">
        <v>336</v>
      </c>
      <c r="C42" s="495"/>
      <c r="D42" s="364">
        <f>SUM(D43:D46)</f>
        <v>0</v>
      </c>
      <c r="E42" s="364">
        <f>SUM(E43:E46)</f>
        <v>0</v>
      </c>
      <c r="F42" s="364">
        <f>+D42+E42</f>
        <v>0</v>
      </c>
      <c r="G42" s="364">
        <f t="shared" ref="G42:H42" si="10">SUM(G43:G46)</f>
        <v>0</v>
      </c>
      <c r="H42" s="364">
        <f t="shared" si="10"/>
        <v>0</v>
      </c>
      <c r="I42" s="364">
        <f>+F42-G42</f>
        <v>0</v>
      </c>
      <c r="J42" s="306"/>
    </row>
    <row r="43" spans="1:10" s="303" customFormat="1">
      <c r="A43" s="302"/>
      <c r="B43" s="304"/>
      <c r="C43" s="305" t="s">
        <v>337</v>
      </c>
      <c r="D43" s="363">
        <v>0</v>
      </c>
      <c r="E43" s="363">
        <v>0</v>
      </c>
      <c r="F43" s="364">
        <f t="shared" ref="F43:F46" si="11">+D43+E43</f>
        <v>0</v>
      </c>
      <c r="G43" s="363">
        <v>0</v>
      </c>
      <c r="H43" s="363">
        <v>0</v>
      </c>
      <c r="I43" s="364">
        <f t="shared" ref="I43:I46" si="12">+F43-G43</f>
        <v>0</v>
      </c>
      <c r="J43" s="302"/>
    </row>
    <row r="44" spans="1:10" s="303" customFormat="1" ht="22.5">
      <c r="A44" s="302"/>
      <c r="B44" s="304"/>
      <c r="C44" s="305" t="s">
        <v>338</v>
      </c>
      <c r="D44" s="363">
        <v>0</v>
      </c>
      <c r="E44" s="363">
        <v>0</v>
      </c>
      <c r="F44" s="364">
        <f t="shared" si="11"/>
        <v>0</v>
      </c>
      <c r="G44" s="363">
        <v>0</v>
      </c>
      <c r="H44" s="363">
        <v>0</v>
      </c>
      <c r="I44" s="364">
        <f t="shared" si="12"/>
        <v>0</v>
      </c>
      <c r="J44" s="302"/>
    </row>
    <row r="45" spans="1:10" s="303" customFormat="1">
      <c r="A45" s="302"/>
      <c r="B45" s="304"/>
      <c r="C45" s="305" t="s">
        <v>339</v>
      </c>
      <c r="D45" s="363">
        <v>0</v>
      </c>
      <c r="E45" s="363">
        <v>0</v>
      </c>
      <c r="F45" s="364">
        <f t="shared" si="11"/>
        <v>0</v>
      </c>
      <c r="G45" s="363">
        <v>0</v>
      </c>
      <c r="H45" s="363">
        <v>0</v>
      </c>
      <c r="I45" s="364">
        <f t="shared" si="12"/>
        <v>0</v>
      </c>
      <c r="J45" s="302"/>
    </row>
    <row r="46" spans="1:10" s="303" customFormat="1">
      <c r="A46" s="302"/>
      <c r="B46" s="304"/>
      <c r="C46" s="305" t="s">
        <v>340</v>
      </c>
      <c r="D46" s="363">
        <v>0</v>
      </c>
      <c r="E46" s="363">
        <v>0</v>
      </c>
      <c r="F46" s="364">
        <f t="shared" si="11"/>
        <v>0</v>
      </c>
      <c r="G46" s="363">
        <v>0</v>
      </c>
      <c r="H46" s="363">
        <v>0</v>
      </c>
      <c r="I46" s="364">
        <f t="shared" si="12"/>
        <v>0</v>
      </c>
      <c r="J46" s="302"/>
    </row>
    <row r="47" spans="1:10" s="303" customFormat="1">
      <c r="A47" s="302"/>
      <c r="B47" s="308"/>
      <c r="C47" s="309"/>
      <c r="D47" s="365"/>
      <c r="E47" s="365"/>
      <c r="F47" s="365"/>
      <c r="G47" s="365"/>
      <c r="H47" s="365"/>
      <c r="I47" s="365"/>
      <c r="J47" s="302"/>
    </row>
    <row r="48" spans="1:10" s="307" customFormat="1" ht="24" customHeight="1">
      <c r="A48" s="306"/>
      <c r="B48" s="310"/>
      <c r="C48" s="311" t="s">
        <v>252</v>
      </c>
      <c r="D48" s="366">
        <f>+D12+D22+D31+D42</f>
        <v>281836498</v>
      </c>
      <c r="E48" s="366">
        <f t="shared" ref="E48:I48" si="13">+E12+E22+E31+E42</f>
        <v>37408803</v>
      </c>
      <c r="F48" s="366">
        <f t="shared" si="13"/>
        <v>319245301</v>
      </c>
      <c r="G48" s="366">
        <f t="shared" si="13"/>
        <v>317485567</v>
      </c>
      <c r="H48" s="366">
        <f t="shared" si="13"/>
        <v>184908825</v>
      </c>
      <c r="I48" s="366">
        <f t="shared" si="13"/>
        <v>1759734</v>
      </c>
      <c r="J48" s="306"/>
    </row>
    <row r="50" spans="4:9" ht="15.75">
      <c r="D50" s="313" t="str">
        <f>IF(D48=CAdmon!D22," ","ERROR")</f>
        <v xml:space="preserve"> </v>
      </c>
      <c r="E50" s="313" t="str">
        <f>IF(E48=CAdmon!E22," ","ERROR")</f>
        <v xml:space="preserve"> </v>
      </c>
      <c r="F50" s="313" t="str">
        <f>IF(F48=CAdmon!F22," ","ERROR")</f>
        <v xml:space="preserve"> </v>
      </c>
      <c r="G50" s="313" t="str">
        <f>IF(G48=CAdmon!G22," ","ERROR")</f>
        <v xml:space="preserve"> </v>
      </c>
      <c r="H50" s="313" t="str">
        <f>IF(H48=CAdmon!H22," ","ERROR")</f>
        <v xml:space="preserve"> </v>
      </c>
      <c r="I50" s="313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8" sqref="F8:G8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73"/>
      <c r="B1" s="273"/>
      <c r="C1" s="273"/>
      <c r="D1" s="273"/>
      <c r="E1" s="273"/>
      <c r="F1" s="273"/>
      <c r="G1" s="273"/>
      <c r="H1" s="273"/>
      <c r="I1" s="273"/>
      <c r="J1" s="273"/>
    </row>
    <row r="2" spans="1:10">
      <c r="A2" s="273"/>
      <c r="B2" s="463" t="s">
        <v>194</v>
      </c>
      <c r="C2" s="464"/>
      <c r="D2" s="464"/>
      <c r="E2" s="464"/>
      <c r="F2" s="464"/>
      <c r="G2" s="464"/>
      <c r="H2" s="464"/>
      <c r="I2" s="465"/>
      <c r="J2" s="273"/>
    </row>
    <row r="3" spans="1:10">
      <c r="A3" s="273"/>
      <c r="B3" s="466" t="s">
        <v>410</v>
      </c>
      <c r="C3" s="467"/>
      <c r="D3" s="467"/>
      <c r="E3" s="467"/>
      <c r="F3" s="467"/>
      <c r="G3" s="467"/>
      <c r="H3" s="467"/>
      <c r="I3" s="468"/>
      <c r="J3" s="273"/>
    </row>
    <row r="4" spans="1:10">
      <c r="A4" s="273"/>
      <c r="B4" s="466" t="s">
        <v>183</v>
      </c>
      <c r="C4" s="467"/>
      <c r="D4" s="467"/>
      <c r="E4" s="467"/>
      <c r="F4" s="467"/>
      <c r="G4" s="467"/>
      <c r="H4" s="467"/>
      <c r="I4" s="468"/>
      <c r="J4" s="273"/>
    </row>
    <row r="5" spans="1:10">
      <c r="A5" s="273"/>
      <c r="B5" s="469" t="s">
        <v>216</v>
      </c>
      <c r="C5" s="470"/>
      <c r="D5" s="470"/>
      <c r="E5" s="470"/>
      <c r="F5" s="470"/>
      <c r="G5" s="470"/>
      <c r="H5" s="470"/>
      <c r="I5" s="471"/>
      <c r="J5" s="273"/>
    </row>
    <row r="6" spans="1:10">
      <c r="A6" s="273"/>
      <c r="B6" s="273"/>
      <c r="C6" s="273"/>
      <c r="D6" s="273"/>
      <c r="E6" s="273"/>
      <c r="F6" s="273"/>
      <c r="G6" s="273"/>
      <c r="H6" s="273"/>
      <c r="I6" s="273"/>
      <c r="J6" s="273"/>
    </row>
    <row r="7" spans="1:10">
      <c r="A7" s="273"/>
      <c r="B7" s="496" t="s">
        <v>341</v>
      </c>
      <c r="C7" s="496"/>
      <c r="D7" s="496" t="s">
        <v>342</v>
      </c>
      <c r="E7" s="496"/>
      <c r="F7" s="496" t="s">
        <v>343</v>
      </c>
      <c r="G7" s="496"/>
      <c r="H7" s="496" t="s">
        <v>344</v>
      </c>
      <c r="I7" s="496"/>
      <c r="J7" s="273"/>
    </row>
    <row r="8" spans="1:10">
      <c r="A8" s="273"/>
      <c r="B8" s="496"/>
      <c r="C8" s="496"/>
      <c r="D8" s="496" t="s">
        <v>345</v>
      </c>
      <c r="E8" s="496"/>
      <c r="F8" s="496" t="s">
        <v>346</v>
      </c>
      <c r="G8" s="496"/>
      <c r="H8" s="496" t="s">
        <v>347</v>
      </c>
      <c r="I8" s="496"/>
      <c r="J8" s="273"/>
    </row>
    <row r="9" spans="1:10">
      <c r="A9" s="273"/>
      <c r="B9" s="466" t="s">
        <v>348</v>
      </c>
      <c r="C9" s="467"/>
      <c r="D9" s="467"/>
      <c r="E9" s="467"/>
      <c r="F9" s="467"/>
      <c r="G9" s="467"/>
      <c r="H9" s="467"/>
      <c r="I9" s="468"/>
      <c r="J9" s="273"/>
    </row>
    <row r="10" spans="1:10">
      <c r="A10" s="273"/>
      <c r="B10" s="497"/>
      <c r="C10" s="497"/>
      <c r="D10" s="497"/>
      <c r="E10" s="497"/>
      <c r="F10" s="497"/>
      <c r="G10" s="497"/>
      <c r="H10" s="497"/>
      <c r="I10" s="497"/>
      <c r="J10" s="273"/>
    </row>
    <row r="11" spans="1:10">
      <c r="A11" s="273"/>
      <c r="B11" s="497" t="s">
        <v>349</v>
      </c>
      <c r="C11" s="497"/>
      <c r="D11" s="497" t="s">
        <v>412</v>
      </c>
      <c r="E11" s="497"/>
      <c r="F11" s="497" t="s">
        <v>412</v>
      </c>
      <c r="G11" s="497"/>
      <c r="H11" s="497" t="s">
        <v>412</v>
      </c>
      <c r="I11" s="497"/>
      <c r="J11" s="273"/>
    </row>
    <row r="12" spans="1:10">
      <c r="A12" s="273"/>
      <c r="B12" s="497"/>
      <c r="C12" s="497"/>
      <c r="D12" s="497"/>
      <c r="E12" s="497"/>
      <c r="F12" s="497"/>
      <c r="G12" s="497"/>
      <c r="H12" s="497"/>
      <c r="I12" s="497"/>
      <c r="J12" s="273"/>
    </row>
    <row r="13" spans="1:10">
      <c r="A13" s="273"/>
      <c r="B13" s="466" t="s">
        <v>350</v>
      </c>
      <c r="C13" s="467"/>
      <c r="D13" s="467"/>
      <c r="E13" s="467"/>
      <c r="F13" s="467"/>
      <c r="G13" s="467"/>
      <c r="H13" s="467"/>
      <c r="I13" s="468"/>
      <c r="J13" s="273"/>
    </row>
    <row r="14" spans="1:10">
      <c r="A14" s="273"/>
      <c r="B14" s="500"/>
      <c r="C14" s="500"/>
      <c r="D14" s="500"/>
      <c r="E14" s="500"/>
      <c r="F14" s="500"/>
      <c r="G14" s="500"/>
      <c r="H14" s="501">
        <f t="shared" ref="H14" si="0">+D14-F14</f>
        <v>0</v>
      </c>
      <c r="I14" s="502"/>
      <c r="J14" s="273"/>
    </row>
    <row r="15" spans="1:10">
      <c r="A15" s="273"/>
      <c r="B15" s="497" t="s">
        <v>351</v>
      </c>
      <c r="C15" s="497"/>
      <c r="D15" s="497" t="s">
        <v>412</v>
      </c>
      <c r="E15" s="497"/>
      <c r="F15" s="497" t="s">
        <v>412</v>
      </c>
      <c r="G15" s="497"/>
      <c r="H15" s="497" t="s">
        <v>412</v>
      </c>
      <c r="I15" s="497"/>
      <c r="J15" s="273"/>
    </row>
    <row r="16" spans="1:10">
      <c r="A16" s="273"/>
      <c r="B16" s="497"/>
      <c r="C16" s="497"/>
      <c r="D16" s="497"/>
      <c r="E16" s="497"/>
      <c r="F16" s="497"/>
      <c r="G16" s="497"/>
      <c r="H16" s="497"/>
      <c r="I16" s="497"/>
      <c r="J16" s="273"/>
    </row>
    <row r="17" spans="1:10">
      <c r="A17" s="273"/>
      <c r="B17" s="498" t="s">
        <v>139</v>
      </c>
      <c r="C17" s="499"/>
      <c r="D17" s="498" t="s">
        <v>412</v>
      </c>
      <c r="E17" s="499"/>
      <c r="F17" s="498" t="s">
        <v>412</v>
      </c>
      <c r="G17" s="499"/>
      <c r="H17" s="498" t="s">
        <v>412</v>
      </c>
      <c r="I17" s="499"/>
      <c r="J17" s="273"/>
    </row>
    <row r="18" spans="1:10">
      <c r="A18" s="273"/>
      <c r="B18" s="273"/>
      <c r="C18" s="273"/>
      <c r="D18" s="273"/>
      <c r="E18" s="273"/>
      <c r="F18" s="273"/>
      <c r="G18" s="273"/>
      <c r="H18" s="273"/>
      <c r="I18" s="273"/>
      <c r="J18" s="273"/>
    </row>
  </sheetData>
  <mergeCells count="42"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0:C10"/>
    <mergeCell ref="D10:E10"/>
    <mergeCell ref="F10:G10"/>
    <mergeCell ref="H10:I10"/>
    <mergeCell ref="B13:I13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2:I2"/>
    <mergeCell ref="B3:I3"/>
    <mergeCell ref="B4:I4"/>
    <mergeCell ref="B5:I5"/>
    <mergeCell ref="B7:C7"/>
    <mergeCell ref="D7:E7"/>
    <mergeCell ref="F7:G7"/>
    <mergeCell ref="H7:I7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4" sqref="C14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14" customFormat="1" ht="12.75">
      <c r="A1" s="506" t="s">
        <v>194</v>
      </c>
      <c r="B1" s="507"/>
      <c r="C1" s="508"/>
    </row>
    <row r="2" spans="1:3" s="314" customFormat="1" ht="12.75">
      <c r="A2" s="509" t="s">
        <v>410</v>
      </c>
      <c r="B2" s="510"/>
      <c r="C2" s="511"/>
    </row>
    <row r="3" spans="1:3" s="314" customFormat="1" ht="12.75">
      <c r="A3" s="509" t="s">
        <v>352</v>
      </c>
      <c r="B3" s="510"/>
      <c r="C3" s="511"/>
    </row>
    <row r="4" spans="1:3" s="314" customFormat="1" ht="12.75">
      <c r="A4" s="512" t="s">
        <v>216</v>
      </c>
      <c r="B4" s="513"/>
      <c r="C4" s="514"/>
    </row>
    <row r="5" spans="1:3">
      <c r="A5" s="273"/>
      <c r="B5" s="273"/>
    </row>
    <row r="6" spans="1:3">
      <c r="A6" s="315" t="s">
        <v>341</v>
      </c>
      <c r="B6" s="315" t="s">
        <v>223</v>
      </c>
      <c r="C6" s="315" t="s">
        <v>249</v>
      </c>
    </row>
    <row r="7" spans="1:3" s="314" customFormat="1" ht="12.75">
      <c r="A7" s="515" t="s">
        <v>348</v>
      </c>
      <c r="B7" s="516"/>
      <c r="C7" s="517"/>
    </row>
    <row r="8" spans="1:3" s="314" customFormat="1" ht="12.75">
      <c r="A8" s="316"/>
      <c r="B8" s="316"/>
      <c r="C8" s="317"/>
    </row>
    <row r="9" spans="1:3" s="314" customFormat="1">
      <c r="A9" s="318" t="s">
        <v>353</v>
      </c>
      <c r="B9" s="367" t="s">
        <v>412</v>
      </c>
      <c r="C9" s="367" t="s">
        <v>412</v>
      </c>
    </row>
    <row r="10" spans="1:3" s="314" customFormat="1" ht="12.75">
      <c r="A10" s="316"/>
      <c r="B10" s="316"/>
      <c r="C10" s="317"/>
    </row>
    <row r="11" spans="1:3" s="314" customFormat="1" ht="12.75">
      <c r="A11" s="503" t="s">
        <v>350</v>
      </c>
      <c r="B11" s="504"/>
      <c r="C11" s="505"/>
    </row>
    <row r="12" spans="1:3" s="314" customFormat="1" ht="12.75">
      <c r="A12" s="316"/>
      <c r="B12" s="316"/>
      <c r="C12" s="317"/>
    </row>
    <row r="13" spans="1:3" s="314" customFormat="1" ht="12.75">
      <c r="A13" s="318" t="s">
        <v>354</v>
      </c>
      <c r="B13" s="318" t="s">
        <v>412</v>
      </c>
      <c r="C13" s="318" t="s">
        <v>412</v>
      </c>
    </row>
    <row r="14" spans="1:3" s="314" customFormat="1" ht="12.75">
      <c r="A14" s="316"/>
      <c r="B14" s="318"/>
      <c r="C14" s="368"/>
    </row>
    <row r="15" spans="1:3" s="314" customFormat="1" ht="12.75">
      <c r="A15" s="369" t="s">
        <v>139</v>
      </c>
      <c r="B15" s="369" t="s">
        <v>412</v>
      </c>
      <c r="C15" s="369" t="s">
        <v>412</v>
      </c>
    </row>
  </sheetData>
  <mergeCells count="6">
    <mergeCell ref="A11:C11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22" workbookViewId="0">
      <selection activeCell="E16" sqref="E16"/>
    </sheetView>
  </sheetViews>
  <sheetFormatPr baseColWidth="10" defaultRowHeight="15"/>
  <cols>
    <col min="1" max="1" width="2.140625" style="273" customWidth="1"/>
    <col min="2" max="3" width="3.7109375" style="239" customWidth="1"/>
    <col min="4" max="4" width="65.7109375" style="239" customWidth="1"/>
    <col min="5" max="5" width="12.7109375" style="239" customWidth="1"/>
    <col min="6" max="6" width="14.28515625" style="239" customWidth="1"/>
    <col min="7" max="8" width="12.7109375" style="239" customWidth="1"/>
    <col min="9" max="9" width="11.42578125" style="239" customWidth="1"/>
    <col min="10" max="10" width="12.85546875" style="239" customWidth="1"/>
    <col min="11" max="11" width="3.140625" style="273" customWidth="1"/>
  </cols>
  <sheetData>
    <row r="1" spans="2:10" s="273" customFormat="1" ht="6.75" customHeight="1">
      <c r="B1" s="238"/>
      <c r="C1" s="238"/>
      <c r="D1" s="238"/>
      <c r="E1" s="238"/>
      <c r="F1" s="238"/>
      <c r="G1" s="238"/>
      <c r="H1" s="238"/>
      <c r="I1" s="238"/>
    </row>
    <row r="2" spans="2:10">
      <c r="B2" s="463" t="s">
        <v>194</v>
      </c>
      <c r="C2" s="464"/>
      <c r="D2" s="464"/>
      <c r="E2" s="464"/>
      <c r="F2" s="464"/>
      <c r="G2" s="464"/>
      <c r="H2" s="464"/>
      <c r="I2" s="464"/>
      <c r="J2" s="465"/>
    </row>
    <row r="3" spans="2:10">
      <c r="B3" s="463" t="s">
        <v>410</v>
      </c>
      <c r="C3" s="464"/>
      <c r="D3" s="464"/>
      <c r="E3" s="464"/>
      <c r="F3" s="464"/>
      <c r="G3" s="464"/>
      <c r="H3" s="464"/>
      <c r="I3" s="464"/>
      <c r="J3" s="465"/>
    </row>
    <row r="4" spans="2:10">
      <c r="B4" s="466" t="s">
        <v>355</v>
      </c>
      <c r="C4" s="467"/>
      <c r="D4" s="467"/>
      <c r="E4" s="467"/>
      <c r="F4" s="467"/>
      <c r="G4" s="467"/>
      <c r="H4" s="467"/>
      <c r="I4" s="467"/>
      <c r="J4" s="468"/>
    </row>
    <row r="5" spans="2:10">
      <c r="B5" s="469" t="s">
        <v>309</v>
      </c>
      <c r="C5" s="470"/>
      <c r="D5" s="470"/>
      <c r="E5" s="470"/>
      <c r="F5" s="470"/>
      <c r="G5" s="470"/>
      <c r="H5" s="470"/>
      <c r="I5" s="470"/>
      <c r="J5" s="471"/>
    </row>
    <row r="6" spans="2:10" s="273" customFormat="1" ht="2.25" customHeight="1">
      <c r="B6" s="319"/>
      <c r="C6" s="319"/>
      <c r="D6" s="319"/>
      <c r="E6" s="319"/>
      <c r="F6" s="319"/>
      <c r="G6" s="319"/>
      <c r="H6" s="319"/>
      <c r="I6" s="319"/>
      <c r="J6" s="319"/>
    </row>
    <row r="7" spans="2:10">
      <c r="B7" s="486" t="s">
        <v>76</v>
      </c>
      <c r="C7" s="520"/>
      <c r="D7" s="487"/>
      <c r="E7" s="485" t="s">
        <v>254</v>
      </c>
      <c r="F7" s="485"/>
      <c r="G7" s="485"/>
      <c r="H7" s="485"/>
      <c r="I7" s="485"/>
      <c r="J7" s="485" t="s">
        <v>246</v>
      </c>
    </row>
    <row r="8" spans="2:10" ht="22.5">
      <c r="B8" s="488"/>
      <c r="C8" s="521"/>
      <c r="D8" s="489"/>
      <c r="E8" s="274" t="s">
        <v>247</v>
      </c>
      <c r="F8" s="274" t="s">
        <v>248</v>
      </c>
      <c r="G8" s="274" t="s">
        <v>222</v>
      </c>
      <c r="H8" s="274" t="s">
        <v>223</v>
      </c>
      <c r="I8" s="274" t="s">
        <v>249</v>
      </c>
      <c r="J8" s="485"/>
    </row>
    <row r="9" spans="2:10" ht="15.75" customHeight="1">
      <c r="B9" s="490"/>
      <c r="C9" s="522"/>
      <c r="D9" s="491"/>
      <c r="E9" s="274">
        <v>1</v>
      </c>
      <c r="F9" s="274">
        <v>2</v>
      </c>
      <c r="G9" s="274" t="s">
        <v>250</v>
      </c>
      <c r="H9" s="274">
        <v>4</v>
      </c>
      <c r="I9" s="274">
        <v>5</v>
      </c>
      <c r="J9" s="274" t="s">
        <v>251</v>
      </c>
    </row>
    <row r="10" spans="2:10" ht="15" customHeight="1">
      <c r="B10" s="523" t="s">
        <v>356</v>
      </c>
      <c r="C10" s="524"/>
      <c r="D10" s="525"/>
      <c r="E10" s="324"/>
      <c r="F10" s="294"/>
      <c r="G10" s="294"/>
      <c r="H10" s="294"/>
      <c r="I10" s="294"/>
      <c r="J10" s="294"/>
    </row>
    <row r="11" spans="2:10">
      <c r="B11" s="275"/>
      <c r="C11" s="518" t="s">
        <v>357</v>
      </c>
      <c r="D11" s="519"/>
      <c r="E11" s="370">
        <f>+E12+E13</f>
        <v>0</v>
      </c>
      <c r="F11" s="370">
        <f>+F12+F13</f>
        <v>30413304</v>
      </c>
      <c r="G11" s="353">
        <f>+E11+F11</f>
        <v>30413304</v>
      </c>
      <c r="H11" s="370">
        <f t="shared" ref="H11:I11" si="0">+H12+H13</f>
        <v>30333758</v>
      </c>
      <c r="I11" s="370">
        <f t="shared" si="0"/>
        <v>9415146.8599999994</v>
      </c>
      <c r="J11" s="353">
        <f>+G11-H11</f>
        <v>79546</v>
      </c>
    </row>
    <row r="12" spans="2:10">
      <c r="B12" s="275"/>
      <c r="C12" s="320"/>
      <c r="D12" s="276" t="s">
        <v>358</v>
      </c>
      <c r="E12" s="371">
        <v>0</v>
      </c>
      <c r="F12" s="372">
        <v>21352905</v>
      </c>
      <c r="G12" s="353">
        <f t="shared" ref="G12:G39" si="1">+E12+F12</f>
        <v>21352905</v>
      </c>
      <c r="H12" s="372">
        <v>21287210</v>
      </c>
      <c r="I12" s="372">
        <v>9415146.8599999994</v>
      </c>
      <c r="J12" s="353">
        <f t="shared" ref="J12:J39" si="2">+G12-H12</f>
        <v>65695</v>
      </c>
    </row>
    <row r="13" spans="2:10">
      <c r="B13" s="275"/>
      <c r="C13" s="320"/>
      <c r="D13" s="276" t="s">
        <v>359</v>
      </c>
      <c r="E13" s="371">
        <v>0</v>
      </c>
      <c r="F13" s="372">
        <v>9060399</v>
      </c>
      <c r="G13" s="353">
        <f t="shared" si="1"/>
        <v>9060399</v>
      </c>
      <c r="H13" s="372">
        <v>9046548</v>
      </c>
      <c r="I13" s="372">
        <v>0</v>
      </c>
      <c r="J13" s="353">
        <f t="shared" si="2"/>
        <v>13851</v>
      </c>
    </row>
    <row r="14" spans="2:10">
      <c r="B14" s="275"/>
      <c r="C14" s="518" t="s">
        <v>360</v>
      </c>
      <c r="D14" s="519"/>
      <c r="E14" s="370">
        <f>SUM(E15:E22)</f>
        <v>151159756</v>
      </c>
      <c r="F14" s="370">
        <f>SUM(F15:F22)</f>
        <v>4462832</v>
      </c>
      <c r="G14" s="353">
        <f t="shared" si="1"/>
        <v>155622588</v>
      </c>
      <c r="H14" s="370">
        <f t="shared" ref="H14:I14" si="3">SUM(H15:H22)</f>
        <v>155586204</v>
      </c>
      <c r="I14" s="370">
        <f t="shared" si="3"/>
        <v>132837489</v>
      </c>
      <c r="J14" s="353">
        <f t="shared" si="2"/>
        <v>36384</v>
      </c>
    </row>
    <row r="15" spans="2:10">
      <c r="B15" s="275"/>
      <c r="C15" s="320"/>
      <c r="D15" s="276" t="s">
        <v>361</v>
      </c>
      <c r="E15" s="371">
        <v>151159756</v>
      </c>
      <c r="F15" s="372">
        <v>4462832</v>
      </c>
      <c r="G15" s="353">
        <f t="shared" si="1"/>
        <v>155622588</v>
      </c>
      <c r="H15" s="372">
        <v>155586204</v>
      </c>
      <c r="I15" s="372">
        <v>132837489</v>
      </c>
      <c r="J15" s="353">
        <f t="shared" si="2"/>
        <v>36384</v>
      </c>
    </row>
    <row r="16" spans="2:10">
      <c r="B16" s="275"/>
      <c r="C16" s="320"/>
      <c r="D16" s="276" t="s">
        <v>362</v>
      </c>
      <c r="E16" s="370">
        <v>0</v>
      </c>
      <c r="F16" s="370">
        <v>0</v>
      </c>
      <c r="G16" s="353">
        <f t="shared" si="1"/>
        <v>0</v>
      </c>
      <c r="H16" s="370">
        <v>0</v>
      </c>
      <c r="I16" s="370">
        <v>0</v>
      </c>
      <c r="J16" s="353">
        <f t="shared" si="2"/>
        <v>0</v>
      </c>
    </row>
    <row r="17" spans="2:10">
      <c r="B17" s="275"/>
      <c r="C17" s="320"/>
      <c r="D17" s="276" t="s">
        <v>363</v>
      </c>
      <c r="E17" s="370">
        <v>0</v>
      </c>
      <c r="F17" s="370">
        <v>0</v>
      </c>
      <c r="G17" s="353">
        <f t="shared" si="1"/>
        <v>0</v>
      </c>
      <c r="H17" s="370">
        <v>0</v>
      </c>
      <c r="I17" s="370">
        <v>0</v>
      </c>
      <c r="J17" s="353">
        <f t="shared" si="2"/>
        <v>0</v>
      </c>
    </row>
    <row r="18" spans="2:10">
      <c r="B18" s="275"/>
      <c r="C18" s="320"/>
      <c r="D18" s="276" t="s">
        <v>364</v>
      </c>
      <c r="E18" s="370">
        <v>0</v>
      </c>
      <c r="F18" s="370">
        <v>0</v>
      </c>
      <c r="G18" s="353">
        <f t="shared" si="1"/>
        <v>0</v>
      </c>
      <c r="H18" s="370">
        <v>0</v>
      </c>
      <c r="I18" s="370">
        <v>0</v>
      </c>
      <c r="J18" s="353">
        <f t="shared" si="2"/>
        <v>0</v>
      </c>
    </row>
    <row r="19" spans="2:10">
      <c r="B19" s="275"/>
      <c r="C19" s="320"/>
      <c r="D19" s="276" t="s">
        <v>365</v>
      </c>
      <c r="E19" s="370">
        <v>0</v>
      </c>
      <c r="F19" s="370">
        <v>0</v>
      </c>
      <c r="G19" s="353">
        <f t="shared" si="1"/>
        <v>0</v>
      </c>
      <c r="H19" s="370">
        <v>0</v>
      </c>
      <c r="I19" s="370">
        <v>0</v>
      </c>
      <c r="J19" s="353">
        <f t="shared" si="2"/>
        <v>0</v>
      </c>
    </row>
    <row r="20" spans="2:10">
      <c r="B20" s="275"/>
      <c r="C20" s="320"/>
      <c r="D20" s="276" t="s">
        <v>366</v>
      </c>
      <c r="E20" s="370">
        <v>0</v>
      </c>
      <c r="F20" s="370">
        <v>0</v>
      </c>
      <c r="G20" s="353">
        <f t="shared" si="1"/>
        <v>0</v>
      </c>
      <c r="H20" s="370">
        <v>0</v>
      </c>
      <c r="I20" s="370">
        <v>0</v>
      </c>
      <c r="J20" s="353">
        <f t="shared" si="2"/>
        <v>0</v>
      </c>
    </row>
    <row r="21" spans="2:10">
      <c r="B21" s="275"/>
      <c r="C21" s="320"/>
      <c r="D21" s="276" t="s">
        <v>367</v>
      </c>
      <c r="E21" s="370">
        <v>0</v>
      </c>
      <c r="F21" s="370">
        <v>0</v>
      </c>
      <c r="G21" s="353">
        <f t="shared" si="1"/>
        <v>0</v>
      </c>
      <c r="H21" s="370">
        <v>0</v>
      </c>
      <c r="I21" s="370">
        <v>0</v>
      </c>
      <c r="J21" s="353">
        <f t="shared" si="2"/>
        <v>0</v>
      </c>
    </row>
    <row r="22" spans="2:10">
      <c r="B22" s="275"/>
      <c r="C22" s="320"/>
      <c r="D22" s="276" t="s">
        <v>368</v>
      </c>
      <c r="E22" s="370">
        <v>0</v>
      </c>
      <c r="F22" s="370">
        <v>0</v>
      </c>
      <c r="G22" s="353">
        <f t="shared" si="1"/>
        <v>0</v>
      </c>
      <c r="H22" s="370">
        <v>0</v>
      </c>
      <c r="I22" s="370">
        <v>0</v>
      </c>
      <c r="J22" s="353">
        <f t="shared" si="2"/>
        <v>0</v>
      </c>
    </row>
    <row r="23" spans="2:10">
      <c r="B23" s="275"/>
      <c r="C23" s="518" t="s">
        <v>369</v>
      </c>
      <c r="D23" s="519"/>
      <c r="E23" s="370">
        <f>SUM(E24:E26)</f>
        <v>0</v>
      </c>
      <c r="F23" s="370">
        <f>SUM(F24:F26)</f>
        <v>0</v>
      </c>
      <c r="G23" s="353">
        <f t="shared" si="1"/>
        <v>0</v>
      </c>
      <c r="H23" s="370">
        <f t="shared" ref="H23:I23" si="4">SUM(H24:H26)</f>
        <v>0</v>
      </c>
      <c r="I23" s="370">
        <f t="shared" si="4"/>
        <v>0</v>
      </c>
      <c r="J23" s="353">
        <f t="shared" si="2"/>
        <v>0</v>
      </c>
    </row>
    <row r="24" spans="2:10">
      <c r="B24" s="275"/>
      <c r="C24" s="320"/>
      <c r="D24" s="276" t="s">
        <v>370</v>
      </c>
      <c r="E24" s="370">
        <v>0</v>
      </c>
      <c r="F24" s="370">
        <v>0</v>
      </c>
      <c r="G24" s="353">
        <f t="shared" si="1"/>
        <v>0</v>
      </c>
      <c r="H24" s="370">
        <v>0</v>
      </c>
      <c r="I24" s="370">
        <v>0</v>
      </c>
      <c r="J24" s="353">
        <f t="shared" si="2"/>
        <v>0</v>
      </c>
    </row>
    <row r="25" spans="2:10">
      <c r="B25" s="275"/>
      <c r="C25" s="320"/>
      <c r="D25" s="276" t="s">
        <v>371</v>
      </c>
      <c r="E25" s="370">
        <v>0</v>
      </c>
      <c r="F25" s="370">
        <v>0</v>
      </c>
      <c r="G25" s="353">
        <f t="shared" si="1"/>
        <v>0</v>
      </c>
      <c r="H25" s="370">
        <v>0</v>
      </c>
      <c r="I25" s="370">
        <v>0</v>
      </c>
      <c r="J25" s="353">
        <f t="shared" si="2"/>
        <v>0</v>
      </c>
    </row>
    <row r="26" spans="2:10">
      <c r="B26" s="275"/>
      <c r="C26" s="320"/>
      <c r="D26" s="276" t="s">
        <v>372</v>
      </c>
      <c r="E26" s="370">
        <v>0</v>
      </c>
      <c r="F26" s="370">
        <v>0</v>
      </c>
      <c r="G26" s="353">
        <f t="shared" si="1"/>
        <v>0</v>
      </c>
      <c r="H26" s="370">
        <v>0</v>
      </c>
      <c r="I26" s="370">
        <v>0</v>
      </c>
      <c r="J26" s="353">
        <f t="shared" si="2"/>
        <v>0</v>
      </c>
    </row>
    <row r="27" spans="2:10">
      <c r="B27" s="275"/>
      <c r="C27" s="518" t="s">
        <v>373</v>
      </c>
      <c r="D27" s="519"/>
      <c r="E27" s="370">
        <f>SUM(E28:E29)</f>
        <v>0</v>
      </c>
      <c r="F27" s="370">
        <f>SUM(F28:F29)</f>
        <v>0</v>
      </c>
      <c r="G27" s="353">
        <f t="shared" si="1"/>
        <v>0</v>
      </c>
      <c r="H27" s="370">
        <f t="shared" ref="H27:I27" si="5">SUM(H28:H29)</f>
        <v>0</v>
      </c>
      <c r="I27" s="370">
        <f t="shared" si="5"/>
        <v>0</v>
      </c>
      <c r="J27" s="353">
        <f t="shared" si="2"/>
        <v>0</v>
      </c>
    </row>
    <row r="28" spans="2:10">
      <c r="B28" s="275"/>
      <c r="C28" s="320"/>
      <c r="D28" s="276" t="s">
        <v>374</v>
      </c>
      <c r="E28" s="370">
        <v>0</v>
      </c>
      <c r="F28" s="370">
        <v>0</v>
      </c>
      <c r="G28" s="353">
        <f t="shared" si="1"/>
        <v>0</v>
      </c>
      <c r="H28" s="370">
        <v>0</v>
      </c>
      <c r="I28" s="370">
        <v>0</v>
      </c>
      <c r="J28" s="353">
        <f t="shared" si="2"/>
        <v>0</v>
      </c>
    </row>
    <row r="29" spans="2:10">
      <c r="B29" s="275"/>
      <c r="C29" s="320"/>
      <c r="D29" s="276" t="s">
        <v>375</v>
      </c>
      <c r="E29" s="370">
        <v>0</v>
      </c>
      <c r="F29" s="370">
        <v>0</v>
      </c>
      <c r="G29" s="353">
        <f t="shared" si="1"/>
        <v>0</v>
      </c>
      <c r="H29" s="370">
        <v>0</v>
      </c>
      <c r="I29" s="370">
        <v>0</v>
      </c>
      <c r="J29" s="353">
        <f t="shared" si="2"/>
        <v>0</v>
      </c>
    </row>
    <row r="30" spans="2:10">
      <c r="B30" s="275"/>
      <c r="C30" s="518" t="s">
        <v>376</v>
      </c>
      <c r="D30" s="519"/>
      <c r="E30" s="370">
        <f>SUM(E31:E34)</f>
        <v>0</v>
      </c>
      <c r="F30" s="370">
        <f>SUM(F31:F34)</f>
        <v>0</v>
      </c>
      <c r="G30" s="353">
        <f t="shared" si="1"/>
        <v>0</v>
      </c>
      <c r="H30" s="370">
        <f t="shared" ref="H30:I30" si="6">SUM(H31:H34)</f>
        <v>0</v>
      </c>
      <c r="I30" s="370">
        <f t="shared" si="6"/>
        <v>0</v>
      </c>
      <c r="J30" s="353">
        <f t="shared" si="2"/>
        <v>0</v>
      </c>
    </row>
    <row r="31" spans="2:10">
      <c r="B31" s="275"/>
      <c r="C31" s="320"/>
      <c r="D31" s="276" t="s">
        <v>377</v>
      </c>
      <c r="E31" s="370">
        <v>0</v>
      </c>
      <c r="F31" s="370">
        <v>0</v>
      </c>
      <c r="G31" s="353">
        <f t="shared" si="1"/>
        <v>0</v>
      </c>
      <c r="H31" s="370">
        <v>0</v>
      </c>
      <c r="I31" s="370">
        <v>0</v>
      </c>
      <c r="J31" s="353">
        <f t="shared" si="2"/>
        <v>0</v>
      </c>
    </row>
    <row r="32" spans="2:10">
      <c r="B32" s="275"/>
      <c r="C32" s="320"/>
      <c r="D32" s="276" t="s">
        <v>378</v>
      </c>
      <c r="E32" s="370">
        <v>0</v>
      </c>
      <c r="F32" s="370">
        <v>0</v>
      </c>
      <c r="G32" s="353">
        <f t="shared" si="1"/>
        <v>0</v>
      </c>
      <c r="H32" s="370">
        <v>0</v>
      </c>
      <c r="I32" s="370">
        <v>0</v>
      </c>
      <c r="J32" s="353">
        <f t="shared" si="2"/>
        <v>0</v>
      </c>
    </row>
    <row r="33" spans="1:11">
      <c r="B33" s="275"/>
      <c r="C33" s="320"/>
      <c r="D33" s="276" t="s">
        <v>379</v>
      </c>
      <c r="E33" s="370">
        <v>0</v>
      </c>
      <c r="F33" s="370">
        <v>0</v>
      </c>
      <c r="G33" s="353">
        <f t="shared" si="1"/>
        <v>0</v>
      </c>
      <c r="H33" s="370">
        <v>0</v>
      </c>
      <c r="I33" s="370">
        <v>0</v>
      </c>
      <c r="J33" s="353">
        <f t="shared" si="2"/>
        <v>0</v>
      </c>
    </row>
    <row r="34" spans="1:11">
      <c r="B34" s="275"/>
      <c r="C34" s="320"/>
      <c r="D34" s="276" t="s">
        <v>380</v>
      </c>
      <c r="E34" s="370">
        <v>0</v>
      </c>
      <c r="F34" s="370">
        <v>0</v>
      </c>
      <c r="G34" s="353">
        <f t="shared" si="1"/>
        <v>0</v>
      </c>
      <c r="H34" s="370">
        <v>0</v>
      </c>
      <c r="I34" s="370">
        <v>0</v>
      </c>
      <c r="J34" s="353">
        <f t="shared" si="2"/>
        <v>0</v>
      </c>
    </row>
    <row r="35" spans="1:11">
      <c r="B35" s="275"/>
      <c r="C35" s="518" t="s">
        <v>381</v>
      </c>
      <c r="D35" s="519"/>
      <c r="E35" s="370">
        <f>SUM(E36)</f>
        <v>130676742</v>
      </c>
      <c r="F35" s="370">
        <f>SUM(F36)</f>
        <v>2532667</v>
      </c>
      <c r="G35" s="353">
        <f t="shared" si="1"/>
        <v>133209409</v>
      </c>
      <c r="H35" s="370">
        <f t="shared" ref="H35:I35" si="7">SUM(H36)</f>
        <v>131565605</v>
      </c>
      <c r="I35" s="370">
        <f t="shared" si="7"/>
        <v>42656189</v>
      </c>
      <c r="J35" s="353">
        <f t="shared" si="2"/>
        <v>1643804</v>
      </c>
    </row>
    <row r="36" spans="1:11">
      <c r="B36" s="275"/>
      <c r="C36" s="320"/>
      <c r="D36" s="276" t="s">
        <v>382</v>
      </c>
      <c r="E36" s="371">
        <v>130676742</v>
      </c>
      <c r="F36" s="372">
        <v>2532667</v>
      </c>
      <c r="G36" s="353">
        <f t="shared" si="1"/>
        <v>133209409</v>
      </c>
      <c r="H36" s="372">
        <v>131565605</v>
      </c>
      <c r="I36" s="372">
        <v>42656189</v>
      </c>
      <c r="J36" s="353">
        <f t="shared" si="2"/>
        <v>1643804</v>
      </c>
    </row>
    <row r="37" spans="1:11" ht="15" customHeight="1">
      <c r="B37" s="523" t="s">
        <v>383</v>
      </c>
      <c r="C37" s="524"/>
      <c r="D37" s="525"/>
      <c r="E37" s="370">
        <v>0</v>
      </c>
      <c r="F37" s="370">
        <v>0</v>
      </c>
      <c r="G37" s="353">
        <f t="shared" si="1"/>
        <v>0</v>
      </c>
      <c r="H37" s="370">
        <v>0</v>
      </c>
      <c r="I37" s="370">
        <v>0</v>
      </c>
      <c r="J37" s="353">
        <f t="shared" si="2"/>
        <v>0</v>
      </c>
    </row>
    <row r="38" spans="1:11" ht="15" customHeight="1">
      <c r="B38" s="523" t="s">
        <v>384</v>
      </c>
      <c r="C38" s="524"/>
      <c r="D38" s="525"/>
      <c r="E38" s="370">
        <v>0</v>
      </c>
      <c r="F38" s="370">
        <v>0</v>
      </c>
      <c r="G38" s="353">
        <f t="shared" si="1"/>
        <v>0</v>
      </c>
      <c r="H38" s="370">
        <v>0</v>
      </c>
      <c r="I38" s="370">
        <v>0</v>
      </c>
      <c r="J38" s="353">
        <f t="shared" si="2"/>
        <v>0</v>
      </c>
    </row>
    <row r="39" spans="1:11" ht="15.75" customHeight="1">
      <c r="B39" s="523" t="s">
        <v>385</v>
      </c>
      <c r="C39" s="524"/>
      <c r="D39" s="525"/>
      <c r="E39" s="370">
        <v>0</v>
      </c>
      <c r="F39" s="370">
        <v>0</v>
      </c>
      <c r="G39" s="353">
        <f t="shared" si="1"/>
        <v>0</v>
      </c>
      <c r="H39" s="370">
        <v>0</v>
      </c>
      <c r="I39" s="370">
        <v>0</v>
      </c>
      <c r="J39" s="353">
        <f t="shared" si="2"/>
        <v>0</v>
      </c>
    </row>
    <row r="40" spans="1:11">
      <c r="B40" s="321"/>
      <c r="C40" s="322"/>
      <c r="D40" s="323"/>
      <c r="E40" s="373"/>
      <c r="F40" s="374"/>
      <c r="G40" s="374"/>
      <c r="H40" s="374"/>
      <c r="I40" s="374"/>
      <c r="J40" s="374"/>
    </row>
    <row r="41" spans="1:11" s="285" customFormat="1">
      <c r="A41" s="282"/>
      <c r="B41" s="299"/>
      <c r="C41" s="526" t="s">
        <v>252</v>
      </c>
      <c r="D41" s="527"/>
      <c r="E41" s="355">
        <f>+E11+E14+E23+E27+E30+E35+E37+E38+E39</f>
        <v>281836498</v>
      </c>
      <c r="F41" s="355">
        <f t="shared" ref="F41:J41" si="8">+F11+F14+F23+F27+F30+F35+F37+F38+F39</f>
        <v>37408803</v>
      </c>
      <c r="G41" s="355">
        <f t="shared" si="8"/>
        <v>319245301</v>
      </c>
      <c r="H41" s="355">
        <f t="shared" si="8"/>
        <v>317485567</v>
      </c>
      <c r="I41" s="355">
        <f t="shared" si="8"/>
        <v>184908824.86000001</v>
      </c>
      <c r="J41" s="355">
        <f t="shared" si="8"/>
        <v>1759734</v>
      </c>
      <c r="K41" s="282"/>
    </row>
    <row r="42" spans="1:11">
      <c r="B42" s="238"/>
      <c r="C42" s="238"/>
      <c r="D42" s="238"/>
      <c r="E42" s="238"/>
      <c r="F42" s="238"/>
      <c r="G42" s="238"/>
      <c r="H42" s="238"/>
      <c r="I42" s="238"/>
      <c r="J42" s="238"/>
    </row>
    <row r="43" spans="1:11">
      <c r="B43" s="238"/>
      <c r="C43" s="238"/>
      <c r="D43" s="238"/>
      <c r="E43" s="238"/>
      <c r="F43" s="238"/>
      <c r="G43" s="238"/>
      <c r="H43" s="238"/>
      <c r="I43" s="238"/>
      <c r="J43" s="23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2" sqref="A2:E2"/>
    </sheetView>
  </sheetViews>
  <sheetFormatPr baseColWidth="10" defaultRowHeight="15"/>
  <cols>
    <col min="1" max="1" width="1.140625" customWidth="1"/>
    <col min="2" max="2" width="57" customWidth="1"/>
    <col min="6" max="6" width="4.28515625" style="273" customWidth="1"/>
  </cols>
  <sheetData>
    <row r="1" spans="1:5">
      <c r="A1" s="463" t="s">
        <v>410</v>
      </c>
      <c r="B1" s="464"/>
      <c r="C1" s="464"/>
      <c r="D1" s="464"/>
      <c r="E1" s="464"/>
    </row>
    <row r="2" spans="1:5">
      <c r="A2" s="466" t="s">
        <v>386</v>
      </c>
      <c r="B2" s="467"/>
      <c r="C2" s="467"/>
      <c r="D2" s="467"/>
      <c r="E2" s="467"/>
    </row>
    <row r="3" spans="1:5">
      <c r="A3" s="469" t="s">
        <v>216</v>
      </c>
      <c r="B3" s="470"/>
      <c r="C3" s="470"/>
      <c r="D3" s="470"/>
      <c r="E3" s="470"/>
    </row>
    <row r="4" spans="1:5" ht="6" customHeight="1">
      <c r="A4" s="238"/>
      <c r="B4" s="238"/>
      <c r="C4" s="238"/>
      <c r="D4" s="238"/>
      <c r="E4" s="238"/>
    </row>
    <row r="5" spans="1:5">
      <c r="A5" s="484" t="s">
        <v>76</v>
      </c>
      <c r="B5" s="484"/>
      <c r="C5" s="274" t="s">
        <v>220</v>
      </c>
      <c r="D5" s="274" t="s">
        <v>223</v>
      </c>
      <c r="E5" s="274" t="s">
        <v>387</v>
      </c>
    </row>
    <row r="6" spans="1:5" ht="5.25" customHeight="1" thickBot="1">
      <c r="A6" s="286"/>
      <c r="B6" s="287"/>
      <c r="C6" s="288"/>
      <c r="D6" s="288"/>
      <c r="E6" s="288"/>
    </row>
    <row r="7" spans="1:5" ht="15.75" thickBot="1">
      <c r="A7" s="325"/>
      <c r="B7" s="326" t="s">
        <v>388</v>
      </c>
      <c r="C7" s="327">
        <f>+C8+C9</f>
        <v>281836498</v>
      </c>
      <c r="D7" s="327">
        <f t="shared" ref="D7:E7" si="0">+D8+D9</f>
        <v>315947159</v>
      </c>
      <c r="E7" s="327">
        <f t="shared" si="0"/>
        <v>297361595</v>
      </c>
    </row>
    <row r="8" spans="1:5">
      <c r="A8" s="528" t="s">
        <v>389</v>
      </c>
      <c r="B8" s="529"/>
      <c r="C8" s="328">
        <f>+EAI!E33</f>
        <v>1999674</v>
      </c>
      <c r="D8" s="328">
        <f>+EAI!H33</f>
        <v>2371207</v>
      </c>
      <c r="E8" s="328">
        <f>+EAI!I33</f>
        <v>2294725</v>
      </c>
    </row>
    <row r="9" spans="1:5">
      <c r="A9" s="530" t="s">
        <v>390</v>
      </c>
      <c r="B9" s="531"/>
      <c r="C9" s="329">
        <f>+EAI!E46</f>
        <v>279836824</v>
      </c>
      <c r="D9" s="329">
        <f>+EAI!H46</f>
        <v>313575952</v>
      </c>
      <c r="E9" s="329">
        <f>+EAI!I46</f>
        <v>295066870</v>
      </c>
    </row>
    <row r="10" spans="1:5" ht="6.75" customHeight="1" thickBot="1">
      <c r="A10" s="275"/>
      <c r="B10" s="276"/>
      <c r="C10" s="330"/>
      <c r="D10" s="330"/>
      <c r="E10" s="330"/>
    </row>
    <row r="11" spans="1:5" ht="15.75" thickBot="1">
      <c r="A11" s="331"/>
      <c r="B11" s="326" t="s">
        <v>391</v>
      </c>
      <c r="C11" s="327">
        <f>+C12+C13</f>
        <v>0</v>
      </c>
      <c r="D11" s="327">
        <f t="shared" ref="D11:E11" si="1">+D12+D13</f>
        <v>0</v>
      </c>
      <c r="E11" s="327">
        <f t="shared" si="1"/>
        <v>0</v>
      </c>
    </row>
    <row r="12" spans="1:5">
      <c r="A12" s="532" t="s">
        <v>392</v>
      </c>
      <c r="B12" s="533"/>
      <c r="C12" s="328"/>
      <c r="D12" s="328"/>
      <c r="E12" s="328"/>
    </row>
    <row r="13" spans="1:5">
      <c r="A13" s="530" t="s">
        <v>393</v>
      </c>
      <c r="B13" s="531"/>
      <c r="C13" s="329"/>
      <c r="D13" s="329"/>
      <c r="E13" s="329"/>
    </row>
    <row r="14" spans="1:5" ht="5.25" customHeight="1" thickBot="1">
      <c r="A14" s="290"/>
      <c r="B14" s="289"/>
      <c r="C14" s="330"/>
      <c r="D14" s="330"/>
      <c r="E14" s="330"/>
    </row>
    <row r="15" spans="1:5" ht="15.75" thickBot="1">
      <c r="A15" s="325"/>
      <c r="B15" s="326" t="s">
        <v>394</v>
      </c>
      <c r="C15" s="327">
        <f>+C7-C11</f>
        <v>281836498</v>
      </c>
      <c r="D15" s="327">
        <f t="shared" ref="D15:E15" si="2">+D7-D11</f>
        <v>315947159</v>
      </c>
      <c r="E15" s="327">
        <f t="shared" si="2"/>
        <v>297361595</v>
      </c>
    </row>
    <row r="16" spans="1:5">
      <c r="A16" s="238"/>
      <c r="B16" s="238"/>
      <c r="C16" s="238"/>
      <c r="D16" s="238"/>
      <c r="E16" s="238"/>
    </row>
    <row r="17" spans="1:5">
      <c r="A17" s="484" t="s">
        <v>76</v>
      </c>
      <c r="B17" s="484"/>
      <c r="C17" s="274" t="s">
        <v>220</v>
      </c>
      <c r="D17" s="274" t="s">
        <v>223</v>
      </c>
      <c r="E17" s="274" t="s">
        <v>387</v>
      </c>
    </row>
    <row r="18" spans="1:5" ht="6.75" customHeight="1">
      <c r="A18" s="286"/>
      <c r="B18" s="287"/>
      <c r="C18" s="288"/>
      <c r="D18" s="288"/>
      <c r="E18" s="288"/>
    </row>
    <row r="19" spans="1:5">
      <c r="A19" s="530" t="s">
        <v>395</v>
      </c>
      <c r="B19" s="531"/>
      <c r="C19" s="329">
        <f>+C15</f>
        <v>281836498</v>
      </c>
      <c r="D19" s="329">
        <f t="shared" ref="D19:E19" si="3">+D15</f>
        <v>315947159</v>
      </c>
      <c r="E19" s="329">
        <f t="shared" si="3"/>
        <v>297361595</v>
      </c>
    </row>
    <row r="20" spans="1:5" ht="6" customHeight="1">
      <c r="A20" s="275"/>
      <c r="B20" s="276"/>
      <c r="C20" s="277"/>
      <c r="D20" s="277"/>
      <c r="E20" s="277"/>
    </row>
    <row r="21" spans="1:5">
      <c r="A21" s="530" t="s">
        <v>396</v>
      </c>
      <c r="B21" s="531"/>
      <c r="C21" s="329"/>
      <c r="D21" s="329"/>
      <c r="E21" s="329"/>
    </row>
    <row r="22" spans="1:5" ht="7.5" customHeight="1" thickBot="1">
      <c r="A22" s="290"/>
      <c r="B22" s="289"/>
      <c r="C22" s="330"/>
      <c r="D22" s="330"/>
      <c r="E22" s="330"/>
    </row>
    <row r="23" spans="1:5" ht="15.75" thickBot="1">
      <c r="A23" s="331"/>
      <c r="B23" s="326" t="s">
        <v>397</v>
      </c>
      <c r="C23" s="332">
        <f>+C19-C21</f>
        <v>281836498</v>
      </c>
      <c r="D23" s="332">
        <f t="shared" ref="D23:E23" si="4">+D19-D21</f>
        <v>315947159</v>
      </c>
      <c r="E23" s="332">
        <f t="shared" si="4"/>
        <v>297361595</v>
      </c>
    </row>
    <row r="24" spans="1:5">
      <c r="A24" s="238"/>
      <c r="B24" s="238"/>
      <c r="C24" s="238"/>
      <c r="D24" s="238"/>
      <c r="E24" s="238"/>
    </row>
    <row r="25" spans="1:5">
      <c r="A25" s="484" t="s">
        <v>76</v>
      </c>
      <c r="B25" s="484"/>
      <c r="C25" s="274" t="s">
        <v>220</v>
      </c>
      <c r="D25" s="274" t="s">
        <v>223</v>
      </c>
      <c r="E25" s="274" t="s">
        <v>387</v>
      </c>
    </row>
    <row r="26" spans="1:5" ht="5.25" customHeight="1">
      <c r="A26" s="286"/>
      <c r="B26" s="287"/>
      <c r="C26" s="288"/>
      <c r="D26" s="288"/>
      <c r="E26" s="288"/>
    </row>
    <row r="27" spans="1:5">
      <c r="A27" s="530" t="s">
        <v>398</v>
      </c>
      <c r="B27" s="531"/>
      <c r="C27" s="329">
        <f>+EAI!E52</f>
        <v>0</v>
      </c>
      <c r="D27" s="329">
        <f>+EAI!H51</f>
        <v>0</v>
      </c>
      <c r="E27" s="329">
        <f>+EAI!I54</f>
        <v>297361595</v>
      </c>
    </row>
    <row r="28" spans="1:5" ht="5.25" customHeight="1">
      <c r="A28" s="275"/>
      <c r="B28" s="276"/>
      <c r="C28" s="277"/>
      <c r="D28" s="277"/>
      <c r="E28" s="277"/>
    </row>
    <row r="29" spans="1:5">
      <c r="A29" s="530" t="s">
        <v>399</v>
      </c>
      <c r="B29" s="531"/>
      <c r="C29" s="329"/>
      <c r="D29" s="329"/>
      <c r="E29" s="329"/>
    </row>
    <row r="30" spans="1:5" ht="3.75" customHeight="1" thickBot="1">
      <c r="A30" s="291"/>
      <c r="B30" s="292"/>
      <c r="C30" s="293"/>
      <c r="D30" s="293"/>
      <c r="E30" s="293"/>
    </row>
    <row r="31" spans="1:5" ht="15.75" thickBot="1">
      <c r="A31" s="331"/>
      <c r="B31" s="326" t="s">
        <v>400</v>
      </c>
      <c r="C31" s="332">
        <f>+C27-C29</f>
        <v>0</v>
      </c>
      <c r="D31" s="332">
        <f t="shared" ref="D31:E31" si="5">+D27-D29</f>
        <v>0</v>
      </c>
      <c r="E31" s="332">
        <f t="shared" si="5"/>
        <v>297361595</v>
      </c>
    </row>
    <row r="32" spans="1:5" s="273" customFormat="1">
      <c r="A32" s="238"/>
      <c r="B32" s="238"/>
      <c r="C32" s="238"/>
      <c r="D32" s="238"/>
      <c r="E32" s="238"/>
    </row>
    <row r="33" spans="1:5" ht="23.25" customHeight="1">
      <c r="A33" s="238"/>
      <c r="B33" s="534" t="s">
        <v>401</v>
      </c>
      <c r="C33" s="534"/>
      <c r="D33" s="534"/>
      <c r="E33" s="534"/>
    </row>
    <row r="34" spans="1:5" ht="28.5" customHeight="1">
      <c r="A34" s="238"/>
      <c r="B34" s="534" t="s">
        <v>402</v>
      </c>
      <c r="C34" s="534"/>
      <c r="D34" s="534"/>
      <c r="E34" s="534"/>
    </row>
    <row r="35" spans="1:5">
      <c r="A35" s="238"/>
      <c r="B35" s="535" t="s">
        <v>403</v>
      </c>
      <c r="C35" s="535"/>
      <c r="D35" s="535"/>
      <c r="E35" s="535"/>
    </row>
    <row r="36" spans="1:5" s="273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G11" sqref="G11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73" customWidth="1"/>
  </cols>
  <sheetData>
    <row r="1" spans="1:4" ht="15.75" thickBot="1">
      <c r="A1" s="273"/>
      <c r="B1" s="273"/>
      <c r="C1" s="273"/>
      <c r="D1" s="273"/>
    </row>
    <row r="2" spans="1:4">
      <c r="A2" s="273"/>
      <c r="B2" s="536" t="s">
        <v>194</v>
      </c>
      <c r="C2" s="537"/>
      <c r="D2" s="538"/>
    </row>
    <row r="3" spans="1:4">
      <c r="A3" s="273"/>
      <c r="B3" s="539" t="s">
        <v>410</v>
      </c>
      <c r="C3" s="540"/>
      <c r="D3" s="541"/>
    </row>
    <row r="4" spans="1:4" ht="15.75" thickBot="1">
      <c r="A4" s="273"/>
      <c r="B4" s="542" t="s">
        <v>404</v>
      </c>
      <c r="C4" s="543"/>
      <c r="D4" s="544"/>
    </row>
    <row r="5" spans="1:4" ht="15.75" thickBot="1">
      <c r="A5" s="273"/>
      <c r="B5" s="545" t="s">
        <v>405</v>
      </c>
      <c r="C5" s="547" t="s">
        <v>406</v>
      </c>
      <c r="D5" s="548"/>
    </row>
    <row r="6" spans="1:4" ht="27.75" thickBot="1">
      <c r="A6" s="273"/>
      <c r="B6" s="546"/>
      <c r="C6" s="333" t="s">
        <v>407</v>
      </c>
      <c r="D6" s="333" t="s">
        <v>408</v>
      </c>
    </row>
    <row r="7" spans="1:4" ht="15.75" thickBot="1">
      <c r="A7" s="273"/>
      <c r="B7" s="334"/>
      <c r="C7" s="333"/>
      <c r="D7" s="333"/>
    </row>
    <row r="8" spans="1:4" ht="15.75" thickBot="1">
      <c r="A8" s="273"/>
      <c r="B8" s="334"/>
      <c r="C8" s="333"/>
      <c r="D8" s="333"/>
    </row>
    <row r="9" spans="1:4" ht="15.75" thickBot="1">
      <c r="A9" s="273"/>
      <c r="B9" s="334"/>
      <c r="C9" s="333"/>
      <c r="D9" s="333"/>
    </row>
    <row r="10" spans="1:4" ht="15.75" thickBot="1">
      <c r="A10" s="273"/>
      <c r="B10" s="334"/>
      <c r="C10" s="333"/>
      <c r="D10" s="333"/>
    </row>
    <row r="11" spans="1:4" ht="15.75" thickBot="1">
      <c r="A11" s="273"/>
      <c r="B11" s="334"/>
      <c r="C11" s="333"/>
      <c r="D11" s="333"/>
    </row>
    <row r="12" spans="1:4" ht="15.75" thickBot="1">
      <c r="A12" s="273"/>
      <c r="B12" s="334"/>
      <c r="C12" s="333"/>
      <c r="D12" s="333"/>
    </row>
    <row r="13" spans="1:4" ht="15.75" thickBot="1">
      <c r="A13" s="273"/>
      <c r="B13" s="334"/>
      <c r="C13" s="333"/>
      <c r="D13" s="333"/>
    </row>
    <row r="14" spans="1:4" ht="15.75" thickBot="1">
      <c r="A14" s="273"/>
      <c r="B14" s="334"/>
      <c r="C14" s="333"/>
      <c r="D14" s="333"/>
    </row>
    <row r="15" spans="1:4" ht="15.75" thickBot="1">
      <c r="A15" s="273"/>
      <c r="B15" s="334"/>
      <c r="C15" s="333"/>
      <c r="D15" s="333"/>
    </row>
    <row r="16" spans="1:4" ht="15.75" thickBot="1">
      <c r="A16" s="273"/>
      <c r="B16" s="335"/>
      <c r="C16" s="336"/>
      <c r="D16" s="336"/>
    </row>
    <row r="17" spans="1:4" ht="15.75" thickBot="1">
      <c r="A17" s="273"/>
      <c r="B17" s="335"/>
      <c r="C17" s="336"/>
      <c r="D17" s="336"/>
    </row>
    <row r="18" spans="1:4" ht="15.75" thickBot="1">
      <c r="A18" s="273"/>
      <c r="B18" s="335"/>
      <c r="C18" s="336"/>
      <c r="D18" s="336"/>
    </row>
    <row r="19" spans="1:4">
      <c r="A19" s="273"/>
      <c r="B19" s="273"/>
      <c r="C19" s="273"/>
      <c r="D19" s="273"/>
    </row>
    <row r="20" spans="1:4">
      <c r="A20" s="273"/>
      <c r="B20" s="273"/>
      <c r="C20" s="273"/>
      <c r="D20" s="273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opLeftCell="C1" zoomScaleNormal="100" zoomScalePageLayoutView="80" workbookViewId="0">
      <selection activeCell="C7" sqref="C7:J7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95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2" customWidth="1"/>
    <col min="13" max="16384" width="11.42578125" style="19"/>
  </cols>
  <sheetData>
    <row r="1" spans="1:12" ht="6" customHeight="1">
      <c r="A1" s="80"/>
      <c r="B1" s="81"/>
      <c r="C1" s="80"/>
      <c r="D1" s="82"/>
      <c r="E1" s="82"/>
      <c r="F1" s="94"/>
      <c r="G1" s="82"/>
      <c r="H1" s="82"/>
      <c r="I1" s="82"/>
      <c r="J1" s="80"/>
      <c r="K1" s="80"/>
    </row>
    <row r="2" spans="1:12" ht="6" customHeight="1">
      <c r="K2" s="19"/>
      <c r="L2" s="38"/>
    </row>
    <row r="3" spans="1:12" ht="14.1" customHeight="1">
      <c r="B3" s="85"/>
      <c r="C3" s="410" t="s">
        <v>194</v>
      </c>
      <c r="D3" s="410"/>
      <c r="E3" s="410"/>
      <c r="F3" s="410"/>
      <c r="G3" s="410"/>
      <c r="H3" s="410"/>
      <c r="I3" s="410"/>
      <c r="J3" s="85"/>
      <c r="K3" s="85"/>
      <c r="L3" s="38"/>
    </row>
    <row r="4" spans="1:12" ht="14.1" customHeight="1">
      <c r="B4" s="85"/>
      <c r="C4" s="410" t="s">
        <v>0</v>
      </c>
      <c r="D4" s="410"/>
      <c r="E4" s="410"/>
      <c r="F4" s="410"/>
      <c r="G4" s="410"/>
      <c r="H4" s="410"/>
      <c r="I4" s="410"/>
      <c r="J4" s="85"/>
      <c r="K4" s="85"/>
    </row>
    <row r="5" spans="1:12" ht="14.1" customHeight="1">
      <c r="B5" s="85"/>
      <c r="C5" s="410" t="s">
        <v>195</v>
      </c>
      <c r="D5" s="410"/>
      <c r="E5" s="410"/>
      <c r="F5" s="410"/>
      <c r="G5" s="410"/>
      <c r="H5" s="410"/>
      <c r="I5" s="410"/>
      <c r="J5" s="85"/>
      <c r="K5" s="85"/>
    </row>
    <row r="6" spans="1:12" ht="14.1" customHeight="1">
      <c r="B6" s="17"/>
      <c r="C6" s="411" t="s">
        <v>1</v>
      </c>
      <c r="D6" s="411"/>
      <c r="E6" s="411"/>
      <c r="F6" s="411"/>
      <c r="G6" s="411"/>
      <c r="H6" s="411"/>
      <c r="I6" s="411"/>
      <c r="J6" s="17"/>
      <c r="K6" s="17"/>
    </row>
    <row r="7" spans="1:12" ht="20.100000000000001" customHeight="1">
      <c r="A7" s="61"/>
      <c r="B7" s="24" t="s">
        <v>4</v>
      </c>
      <c r="C7" s="402" t="s">
        <v>410</v>
      </c>
      <c r="D7" s="402"/>
      <c r="E7" s="402"/>
      <c r="F7" s="402"/>
      <c r="G7" s="402"/>
      <c r="H7" s="402"/>
      <c r="I7" s="402"/>
      <c r="J7" s="402"/>
    </row>
    <row r="8" spans="1:12" ht="3" customHeight="1">
      <c r="A8" s="17"/>
      <c r="B8" s="17"/>
      <c r="C8" s="17"/>
      <c r="D8" s="17"/>
      <c r="E8" s="17"/>
      <c r="F8" s="96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96"/>
      <c r="G9" s="17"/>
      <c r="H9" s="17"/>
      <c r="I9" s="17"/>
      <c r="J9" s="17"/>
    </row>
    <row r="10" spans="1:12" s="62" customFormat="1" ht="15" customHeight="1">
      <c r="A10" s="403"/>
      <c r="B10" s="405" t="s">
        <v>77</v>
      </c>
      <c r="C10" s="405"/>
      <c r="D10" s="99" t="s">
        <v>5</v>
      </c>
      <c r="E10" s="99"/>
      <c r="F10" s="407"/>
      <c r="G10" s="405" t="s">
        <v>77</v>
      </c>
      <c r="H10" s="405"/>
      <c r="I10" s="99" t="s">
        <v>5</v>
      </c>
      <c r="J10" s="99"/>
      <c r="K10" s="100"/>
      <c r="L10" s="93"/>
    </row>
    <row r="11" spans="1:12" s="62" customFormat="1" ht="15" customHeight="1">
      <c r="A11" s="404"/>
      <c r="B11" s="406"/>
      <c r="C11" s="406"/>
      <c r="D11" s="101">
        <v>2014</v>
      </c>
      <c r="E11" s="101">
        <v>2013</v>
      </c>
      <c r="F11" s="408"/>
      <c r="G11" s="406"/>
      <c r="H11" s="406"/>
      <c r="I11" s="101">
        <v>2014</v>
      </c>
      <c r="J11" s="101">
        <v>2013</v>
      </c>
      <c r="K11" s="102"/>
      <c r="L11" s="93"/>
    </row>
    <row r="12" spans="1:12" ht="3" customHeight="1">
      <c r="A12" s="16"/>
      <c r="B12" s="17"/>
      <c r="C12" s="17"/>
      <c r="D12" s="17"/>
      <c r="E12" s="17"/>
      <c r="F12" s="96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96"/>
      <c r="G13" s="17"/>
      <c r="H13" s="17"/>
      <c r="I13" s="17"/>
      <c r="J13" s="17"/>
      <c r="K13" s="34"/>
    </row>
    <row r="14" spans="1:12" ht="12.75">
      <c r="A14" s="35"/>
      <c r="B14" s="397" t="s">
        <v>6</v>
      </c>
      <c r="C14" s="397"/>
      <c r="D14" s="63"/>
      <c r="E14" s="57"/>
      <c r="G14" s="397" t="s">
        <v>7</v>
      </c>
      <c r="H14" s="397"/>
      <c r="I14" s="43"/>
      <c r="J14" s="43"/>
      <c r="K14" s="34"/>
    </row>
    <row r="15" spans="1:12" ht="5.0999999999999996" customHeight="1">
      <c r="A15" s="35"/>
      <c r="B15" s="42"/>
      <c r="C15" s="43"/>
      <c r="D15" s="64"/>
      <c r="E15" s="64"/>
      <c r="G15" s="42"/>
      <c r="H15" s="43"/>
      <c r="I15" s="65"/>
      <c r="J15" s="65"/>
      <c r="K15" s="34"/>
    </row>
    <row r="16" spans="1:12" ht="12.75">
      <c r="A16" s="35"/>
      <c r="B16" s="395" t="s">
        <v>8</v>
      </c>
      <c r="C16" s="395"/>
      <c r="D16" s="64"/>
      <c r="E16" s="64"/>
      <c r="G16" s="395" t="s">
        <v>9</v>
      </c>
      <c r="H16" s="395"/>
      <c r="I16" s="64"/>
      <c r="J16" s="64"/>
      <c r="K16" s="34"/>
    </row>
    <row r="17" spans="1:11" ht="5.0999999999999996" customHeight="1">
      <c r="A17" s="35"/>
      <c r="B17" s="66"/>
      <c r="C17" s="67"/>
      <c r="D17" s="64"/>
      <c r="E17" s="64"/>
      <c r="G17" s="66"/>
      <c r="H17" s="67"/>
      <c r="I17" s="64"/>
      <c r="J17" s="64"/>
      <c r="K17" s="34"/>
    </row>
    <row r="18" spans="1:11">
      <c r="A18" s="35"/>
      <c r="B18" s="396" t="s">
        <v>10</v>
      </c>
      <c r="C18" s="396"/>
      <c r="D18" s="339">
        <v>23549775</v>
      </c>
      <c r="E18" s="339">
        <v>17658721</v>
      </c>
      <c r="G18" s="396" t="s">
        <v>11</v>
      </c>
      <c r="H18" s="396"/>
      <c r="I18" s="339">
        <v>116389216</v>
      </c>
      <c r="J18" s="339">
        <v>103386799</v>
      </c>
      <c r="K18" s="34"/>
    </row>
    <row r="19" spans="1:11">
      <c r="A19" s="35"/>
      <c r="B19" s="396" t="s">
        <v>12</v>
      </c>
      <c r="C19" s="396"/>
      <c r="D19" s="339">
        <v>94659242</v>
      </c>
      <c r="E19" s="339">
        <v>89905466</v>
      </c>
      <c r="G19" s="396" t="s">
        <v>13</v>
      </c>
      <c r="H19" s="396"/>
      <c r="I19" s="339">
        <v>0</v>
      </c>
      <c r="J19" s="339">
        <v>0</v>
      </c>
      <c r="K19" s="34"/>
    </row>
    <row r="20" spans="1:11">
      <c r="A20" s="35"/>
      <c r="B20" s="396" t="s">
        <v>14</v>
      </c>
      <c r="C20" s="396"/>
      <c r="D20" s="339">
        <v>7766</v>
      </c>
      <c r="E20" s="339">
        <v>7766</v>
      </c>
      <c r="G20" s="396" t="s">
        <v>15</v>
      </c>
      <c r="H20" s="396"/>
      <c r="I20" s="339">
        <v>0</v>
      </c>
      <c r="J20" s="339">
        <v>0</v>
      </c>
      <c r="K20" s="34"/>
    </row>
    <row r="21" spans="1:11">
      <c r="A21" s="35"/>
      <c r="B21" s="396" t="s">
        <v>16</v>
      </c>
      <c r="C21" s="396"/>
      <c r="D21" s="339">
        <v>0</v>
      </c>
      <c r="E21" s="339">
        <v>0</v>
      </c>
      <c r="G21" s="396" t="s">
        <v>17</v>
      </c>
      <c r="H21" s="396"/>
      <c r="I21" s="339">
        <v>0</v>
      </c>
      <c r="J21" s="339">
        <v>0</v>
      </c>
      <c r="K21" s="34"/>
    </row>
    <row r="22" spans="1:11">
      <c r="A22" s="35"/>
      <c r="B22" s="396" t="s">
        <v>18</v>
      </c>
      <c r="C22" s="396"/>
      <c r="D22" s="339">
        <v>1173650</v>
      </c>
      <c r="E22" s="339">
        <v>694910</v>
      </c>
      <c r="G22" s="396" t="s">
        <v>19</v>
      </c>
      <c r="H22" s="396"/>
      <c r="I22" s="339">
        <v>0</v>
      </c>
      <c r="J22" s="339">
        <v>0</v>
      </c>
      <c r="K22" s="34"/>
    </row>
    <row r="23" spans="1:11" ht="25.5" customHeight="1">
      <c r="A23" s="35"/>
      <c r="B23" s="396" t="s">
        <v>20</v>
      </c>
      <c r="C23" s="396"/>
      <c r="D23" s="339">
        <v>0</v>
      </c>
      <c r="E23" s="339">
        <v>0</v>
      </c>
      <c r="G23" s="398" t="s">
        <v>21</v>
      </c>
      <c r="H23" s="398"/>
      <c r="I23" s="339">
        <v>0</v>
      </c>
      <c r="J23" s="339">
        <v>0</v>
      </c>
      <c r="K23" s="34"/>
    </row>
    <row r="24" spans="1:11">
      <c r="A24" s="35"/>
      <c r="B24" s="396" t="s">
        <v>22</v>
      </c>
      <c r="C24" s="396"/>
      <c r="D24" s="339">
        <v>0</v>
      </c>
      <c r="E24" s="339">
        <v>0</v>
      </c>
      <c r="G24" s="396" t="s">
        <v>23</v>
      </c>
      <c r="H24" s="396"/>
      <c r="I24" s="339">
        <v>303560</v>
      </c>
      <c r="J24" s="339">
        <v>2308204</v>
      </c>
      <c r="K24" s="34"/>
    </row>
    <row r="25" spans="1:11">
      <c r="A25" s="35"/>
      <c r="B25" s="69"/>
      <c r="C25" s="70"/>
      <c r="D25" s="71"/>
      <c r="E25" s="71"/>
      <c r="G25" s="396" t="s">
        <v>24</v>
      </c>
      <c r="H25" s="396"/>
      <c r="I25" s="339">
        <v>667295</v>
      </c>
      <c r="J25" s="339">
        <v>275958</v>
      </c>
      <c r="K25" s="34"/>
    </row>
    <row r="26" spans="1:11" ht="12.75">
      <c r="A26" s="72"/>
      <c r="B26" s="395" t="s">
        <v>25</v>
      </c>
      <c r="C26" s="395"/>
      <c r="D26" s="73">
        <f>SUM(D18:D24)</f>
        <v>119390433</v>
      </c>
      <c r="E26" s="73">
        <f>SUM(E18:E24)</f>
        <v>108266863</v>
      </c>
      <c r="F26" s="97"/>
      <c r="G26" s="42"/>
      <c r="H26" s="43"/>
      <c r="I26" s="74"/>
      <c r="J26" s="74"/>
      <c r="K26" s="34"/>
    </row>
    <row r="27" spans="1:11" ht="12.75">
      <c r="A27" s="72"/>
      <c r="B27" s="42"/>
      <c r="C27" s="75"/>
      <c r="D27" s="74"/>
      <c r="E27" s="74"/>
      <c r="F27" s="97"/>
      <c r="G27" s="395" t="s">
        <v>26</v>
      </c>
      <c r="H27" s="395"/>
      <c r="I27" s="73">
        <f>SUM(I18:I25)</f>
        <v>117360071</v>
      </c>
      <c r="J27" s="73">
        <f>SUM(J18:J25)</f>
        <v>105970961</v>
      </c>
      <c r="K27" s="34"/>
    </row>
    <row r="28" spans="1:11">
      <c r="A28" s="35"/>
      <c r="B28" s="69"/>
      <c r="C28" s="69"/>
      <c r="D28" s="71"/>
      <c r="E28" s="71"/>
      <c r="G28" s="76"/>
      <c r="H28" s="70"/>
      <c r="I28" s="71"/>
      <c r="J28" s="71"/>
      <c r="K28" s="34"/>
    </row>
    <row r="29" spans="1:11" ht="12.75">
      <c r="A29" s="35"/>
      <c r="B29" s="395" t="s">
        <v>27</v>
      </c>
      <c r="C29" s="395"/>
      <c r="D29" s="64"/>
      <c r="E29" s="64"/>
      <c r="G29" s="395" t="s">
        <v>28</v>
      </c>
      <c r="H29" s="395"/>
      <c r="I29" s="64"/>
      <c r="J29" s="64"/>
      <c r="K29" s="34"/>
    </row>
    <row r="30" spans="1:11">
      <c r="A30" s="35"/>
      <c r="B30" s="69"/>
      <c r="C30" s="69"/>
      <c r="D30" s="71"/>
      <c r="E30" s="71"/>
      <c r="G30" s="69"/>
      <c r="H30" s="70"/>
      <c r="I30" s="71"/>
      <c r="J30" s="71"/>
      <c r="K30" s="34"/>
    </row>
    <row r="31" spans="1:11">
      <c r="A31" s="35"/>
      <c r="B31" s="396" t="s">
        <v>29</v>
      </c>
      <c r="C31" s="396"/>
      <c r="D31" s="339">
        <v>0</v>
      </c>
      <c r="E31" s="339">
        <v>0</v>
      </c>
      <c r="G31" s="396" t="s">
        <v>30</v>
      </c>
      <c r="H31" s="396"/>
      <c r="I31" s="68">
        <v>0</v>
      </c>
      <c r="J31" s="68">
        <v>0</v>
      </c>
      <c r="K31" s="34"/>
    </row>
    <row r="32" spans="1:11">
      <c r="A32" s="35"/>
      <c r="B32" s="396" t="s">
        <v>31</v>
      </c>
      <c r="C32" s="396"/>
      <c r="D32" s="339">
        <v>0</v>
      </c>
      <c r="E32" s="339">
        <v>0</v>
      </c>
      <c r="G32" s="396" t="s">
        <v>32</v>
      </c>
      <c r="H32" s="396"/>
      <c r="I32" s="68">
        <v>0</v>
      </c>
      <c r="J32" s="68">
        <v>0</v>
      </c>
      <c r="K32" s="34"/>
    </row>
    <row r="33" spans="1:11">
      <c r="A33" s="35"/>
      <c r="B33" s="396" t="s">
        <v>33</v>
      </c>
      <c r="C33" s="396"/>
      <c r="D33" s="339">
        <v>13260488</v>
      </c>
      <c r="E33" s="339">
        <v>11015645</v>
      </c>
      <c r="G33" s="396" t="s">
        <v>34</v>
      </c>
      <c r="H33" s="396"/>
      <c r="I33" s="68">
        <v>0</v>
      </c>
      <c r="J33" s="68">
        <v>0</v>
      </c>
      <c r="K33" s="34"/>
    </row>
    <row r="34" spans="1:11">
      <c r="A34" s="35"/>
      <c r="B34" s="396" t="s">
        <v>35</v>
      </c>
      <c r="C34" s="396"/>
      <c r="D34" s="339">
        <v>73690870</v>
      </c>
      <c r="E34" s="339">
        <v>70624047</v>
      </c>
      <c r="G34" s="396" t="s">
        <v>36</v>
      </c>
      <c r="H34" s="396"/>
      <c r="I34" s="68">
        <v>0</v>
      </c>
      <c r="J34" s="68">
        <v>0</v>
      </c>
      <c r="K34" s="34"/>
    </row>
    <row r="35" spans="1:11" ht="26.25" customHeight="1">
      <c r="A35" s="35"/>
      <c r="B35" s="396" t="s">
        <v>37</v>
      </c>
      <c r="C35" s="396"/>
      <c r="D35" s="339">
        <v>34104</v>
      </c>
      <c r="E35" s="339">
        <v>431951</v>
      </c>
      <c r="G35" s="398" t="s">
        <v>38</v>
      </c>
      <c r="H35" s="398"/>
      <c r="I35" s="68">
        <v>0</v>
      </c>
      <c r="J35" s="68">
        <v>0</v>
      </c>
      <c r="K35" s="34"/>
    </row>
    <row r="36" spans="1:11">
      <c r="A36" s="35"/>
      <c r="B36" s="396" t="s">
        <v>39</v>
      </c>
      <c r="C36" s="396"/>
      <c r="D36" s="339">
        <v>-11668227</v>
      </c>
      <c r="E36" s="339">
        <v>-10511163</v>
      </c>
      <c r="G36" s="396" t="s">
        <v>40</v>
      </c>
      <c r="H36" s="396"/>
      <c r="I36" s="68">
        <v>0</v>
      </c>
      <c r="J36" s="68">
        <v>0</v>
      </c>
      <c r="K36" s="34"/>
    </row>
    <row r="37" spans="1:11">
      <c r="A37" s="35"/>
      <c r="B37" s="396" t="s">
        <v>41</v>
      </c>
      <c r="C37" s="396"/>
      <c r="D37" s="339">
        <v>105800</v>
      </c>
      <c r="E37" s="339">
        <v>105800</v>
      </c>
      <c r="G37" s="69"/>
      <c r="H37" s="70"/>
      <c r="I37" s="71"/>
      <c r="J37" s="71"/>
      <c r="K37" s="34"/>
    </row>
    <row r="38" spans="1:11" ht="12.75">
      <c r="A38" s="35"/>
      <c r="B38" s="396" t="s">
        <v>42</v>
      </c>
      <c r="C38" s="396"/>
      <c r="D38" s="339">
        <v>0</v>
      </c>
      <c r="E38" s="339">
        <v>0</v>
      </c>
      <c r="G38" s="395" t="s">
        <v>43</v>
      </c>
      <c r="H38" s="395"/>
      <c r="I38" s="73">
        <f>SUM(I31:I36)</f>
        <v>0</v>
      </c>
      <c r="J38" s="73">
        <f>SUM(J31:J36)</f>
        <v>0</v>
      </c>
      <c r="K38" s="34"/>
    </row>
    <row r="39" spans="1:11" ht="12.75">
      <c r="A39" s="35"/>
      <c r="B39" s="396" t="s">
        <v>44</v>
      </c>
      <c r="C39" s="396"/>
      <c r="D39" s="339">
        <v>0</v>
      </c>
      <c r="E39" s="339">
        <v>0</v>
      </c>
      <c r="G39" s="42"/>
      <c r="H39" s="75"/>
      <c r="I39" s="74"/>
      <c r="J39" s="74"/>
      <c r="K39" s="34"/>
    </row>
    <row r="40" spans="1:11" ht="12.75">
      <c r="A40" s="35"/>
      <c r="B40" s="69"/>
      <c r="C40" s="70"/>
      <c r="D40" s="71"/>
      <c r="E40" s="71"/>
      <c r="G40" s="395" t="s">
        <v>197</v>
      </c>
      <c r="H40" s="395"/>
      <c r="I40" s="73">
        <f>I27+I38</f>
        <v>117360071</v>
      </c>
      <c r="J40" s="73">
        <f>J27+J38</f>
        <v>105970961</v>
      </c>
      <c r="K40" s="34"/>
    </row>
    <row r="41" spans="1:11" ht="12.75">
      <c r="A41" s="72"/>
      <c r="B41" s="395" t="s">
        <v>46</v>
      </c>
      <c r="C41" s="395"/>
      <c r="D41" s="73">
        <f>SUM(D31:D39)</f>
        <v>75423035</v>
      </c>
      <c r="E41" s="73">
        <f>SUM(E31:E39)</f>
        <v>71666280</v>
      </c>
      <c r="F41" s="97"/>
      <c r="G41" s="42"/>
      <c r="H41" s="77"/>
      <c r="I41" s="74"/>
      <c r="J41" s="74"/>
      <c r="K41" s="34"/>
    </row>
    <row r="42" spans="1:11" ht="12.75">
      <c r="A42" s="35"/>
      <c r="B42" s="69"/>
      <c r="C42" s="42"/>
      <c r="D42" s="71"/>
      <c r="E42" s="71"/>
      <c r="G42" s="397" t="s">
        <v>47</v>
      </c>
      <c r="H42" s="397"/>
      <c r="I42" s="71"/>
      <c r="J42" s="71"/>
      <c r="K42" s="34"/>
    </row>
    <row r="43" spans="1:11" ht="12.75">
      <c r="A43" s="35"/>
      <c r="B43" s="395" t="s">
        <v>198</v>
      </c>
      <c r="C43" s="395"/>
      <c r="D43" s="73">
        <f>D26+D41</f>
        <v>194813468</v>
      </c>
      <c r="E43" s="73">
        <f>E26+E41</f>
        <v>179933143</v>
      </c>
      <c r="G43" s="42"/>
      <c r="H43" s="77"/>
      <c r="I43" s="71"/>
      <c r="J43" s="71"/>
      <c r="K43" s="34"/>
    </row>
    <row r="44" spans="1:11" ht="12.75">
      <c r="A44" s="35"/>
      <c r="B44" s="69"/>
      <c r="C44" s="69"/>
      <c r="D44" s="71"/>
      <c r="E44" s="71"/>
      <c r="G44" s="395" t="s">
        <v>49</v>
      </c>
      <c r="H44" s="395"/>
      <c r="I44" s="73">
        <f>SUM(I46:I48)</f>
        <v>239435</v>
      </c>
      <c r="J44" s="73">
        <f>SUM(J46:J48)</f>
        <v>45680915</v>
      </c>
      <c r="K44" s="34"/>
    </row>
    <row r="45" spans="1:11">
      <c r="A45" s="35"/>
      <c r="B45" s="69"/>
      <c r="C45" s="69"/>
      <c r="D45" s="71"/>
      <c r="E45" s="71"/>
      <c r="G45" s="69"/>
      <c r="H45" s="57"/>
      <c r="I45" s="71"/>
      <c r="J45" s="71"/>
      <c r="K45" s="34"/>
    </row>
    <row r="46" spans="1:11">
      <c r="A46" s="35"/>
      <c r="B46" s="69"/>
      <c r="C46" s="69"/>
      <c r="D46" s="71"/>
      <c r="E46" s="71"/>
      <c r="G46" s="396" t="s">
        <v>50</v>
      </c>
      <c r="H46" s="396"/>
      <c r="I46" s="339">
        <v>0</v>
      </c>
      <c r="J46" s="339">
        <v>43993760</v>
      </c>
      <c r="K46" s="34"/>
    </row>
    <row r="47" spans="1:11">
      <c r="A47" s="35"/>
      <c r="B47" s="69"/>
      <c r="C47" s="409" t="s">
        <v>79</v>
      </c>
      <c r="D47" s="409"/>
      <c r="E47" s="71"/>
      <c r="G47" s="396" t="s">
        <v>51</v>
      </c>
      <c r="H47" s="396"/>
      <c r="I47" s="339">
        <v>239435</v>
      </c>
      <c r="J47" s="339">
        <v>1687155</v>
      </c>
      <c r="K47" s="34"/>
    </row>
    <row r="48" spans="1:11">
      <c r="A48" s="35"/>
      <c r="B48" s="69"/>
      <c r="C48" s="409"/>
      <c r="D48" s="409"/>
      <c r="E48" s="71"/>
      <c r="G48" s="396" t="s">
        <v>52</v>
      </c>
      <c r="H48" s="396"/>
      <c r="I48" s="339">
        <v>0</v>
      </c>
      <c r="J48" s="339">
        <v>0</v>
      </c>
      <c r="K48" s="34"/>
    </row>
    <row r="49" spans="1:11">
      <c r="A49" s="35"/>
      <c r="B49" s="69"/>
      <c r="C49" s="409"/>
      <c r="D49" s="409"/>
      <c r="E49" s="71"/>
      <c r="G49" s="69"/>
      <c r="H49" s="57"/>
      <c r="I49" s="71"/>
      <c r="J49" s="71"/>
      <c r="K49" s="34"/>
    </row>
    <row r="50" spans="1:11" ht="12.75">
      <c r="A50" s="35"/>
      <c r="B50" s="69"/>
      <c r="C50" s="409"/>
      <c r="D50" s="409"/>
      <c r="E50" s="71"/>
      <c r="G50" s="395" t="s">
        <v>53</v>
      </c>
      <c r="H50" s="395"/>
      <c r="I50" s="73">
        <f>SUM(I52:I56)</f>
        <v>77213962</v>
      </c>
      <c r="J50" s="73">
        <f>SUM(J52:J56)</f>
        <v>28281267</v>
      </c>
      <c r="K50" s="34"/>
    </row>
    <row r="51" spans="1:11" ht="12.75">
      <c r="A51" s="35"/>
      <c r="B51" s="69"/>
      <c r="C51" s="409"/>
      <c r="D51" s="409"/>
      <c r="E51" s="71"/>
      <c r="G51" s="42"/>
      <c r="H51" s="57"/>
      <c r="I51" s="78"/>
      <c r="J51" s="78"/>
      <c r="K51" s="34"/>
    </row>
    <row r="52" spans="1:11">
      <c r="A52" s="35"/>
      <c r="B52" s="69"/>
      <c r="C52" s="409"/>
      <c r="D52" s="409"/>
      <c r="E52" s="71"/>
      <c r="G52" s="396" t="s">
        <v>54</v>
      </c>
      <c r="H52" s="396"/>
      <c r="I52" s="68">
        <f>+EA!I53</f>
        <v>9957117</v>
      </c>
      <c r="J52" s="68">
        <f>+EA!J53</f>
        <v>16239327</v>
      </c>
      <c r="K52" s="34"/>
    </row>
    <row r="53" spans="1:11">
      <c r="A53" s="35"/>
      <c r="B53" s="69"/>
      <c r="C53" s="409"/>
      <c r="D53" s="409"/>
      <c r="E53" s="71"/>
      <c r="G53" s="396" t="s">
        <v>55</v>
      </c>
      <c r="H53" s="396"/>
      <c r="I53" s="339">
        <v>38192294</v>
      </c>
      <c r="J53" s="339">
        <v>12041940</v>
      </c>
      <c r="K53" s="34"/>
    </row>
    <row r="54" spans="1:11">
      <c r="A54" s="35"/>
      <c r="B54" s="69"/>
      <c r="C54" s="409"/>
      <c r="D54" s="409"/>
      <c r="E54" s="71"/>
      <c r="G54" s="396" t="s">
        <v>56</v>
      </c>
      <c r="H54" s="396"/>
      <c r="I54" s="339">
        <v>29064551</v>
      </c>
      <c r="J54" s="339">
        <v>0</v>
      </c>
      <c r="K54" s="34"/>
    </row>
    <row r="55" spans="1:11">
      <c r="A55" s="35"/>
      <c r="B55" s="69"/>
      <c r="C55" s="69"/>
      <c r="D55" s="71"/>
      <c r="E55" s="71"/>
      <c r="G55" s="396" t="s">
        <v>57</v>
      </c>
      <c r="H55" s="396"/>
      <c r="I55" s="339">
        <v>0</v>
      </c>
      <c r="J55" s="339">
        <v>0</v>
      </c>
      <c r="K55" s="34"/>
    </row>
    <row r="56" spans="1:11">
      <c r="A56" s="35"/>
      <c r="B56" s="69"/>
      <c r="C56" s="69"/>
      <c r="D56" s="71"/>
      <c r="E56" s="71"/>
      <c r="G56" s="396" t="s">
        <v>58</v>
      </c>
      <c r="H56" s="396"/>
      <c r="I56" s="339">
        <v>0</v>
      </c>
      <c r="J56" s="339">
        <v>0</v>
      </c>
      <c r="K56" s="34"/>
    </row>
    <row r="57" spans="1:11">
      <c r="A57" s="35"/>
      <c r="B57" s="69"/>
      <c r="C57" s="69"/>
      <c r="D57" s="71"/>
      <c r="E57" s="71"/>
      <c r="G57" s="69"/>
      <c r="H57" s="57"/>
      <c r="I57" s="71"/>
      <c r="J57" s="71"/>
      <c r="K57" s="34"/>
    </row>
    <row r="58" spans="1:11" ht="25.5" customHeight="1">
      <c r="A58" s="35"/>
      <c r="B58" s="69"/>
      <c r="C58" s="69"/>
      <c r="D58" s="71"/>
      <c r="E58" s="71"/>
      <c r="G58" s="395" t="s">
        <v>59</v>
      </c>
      <c r="H58" s="395"/>
      <c r="I58" s="73">
        <f>SUM(I60:I61)</f>
        <v>0</v>
      </c>
      <c r="J58" s="73">
        <f>SUM(J60:J61)</f>
        <v>0</v>
      </c>
      <c r="K58" s="34"/>
    </row>
    <row r="59" spans="1:11">
      <c r="A59" s="35"/>
      <c r="B59" s="69"/>
      <c r="C59" s="69"/>
      <c r="D59" s="71"/>
      <c r="E59" s="71"/>
      <c r="G59" s="69"/>
      <c r="H59" s="57"/>
      <c r="I59" s="71"/>
      <c r="J59" s="71"/>
      <c r="K59" s="34"/>
    </row>
    <row r="60" spans="1:11">
      <c r="A60" s="35"/>
      <c r="B60" s="69"/>
      <c r="C60" s="69"/>
      <c r="D60" s="71"/>
      <c r="E60" s="71"/>
      <c r="G60" s="396" t="s">
        <v>60</v>
      </c>
      <c r="H60" s="396"/>
      <c r="I60" s="68">
        <v>0</v>
      </c>
      <c r="J60" s="68">
        <v>0</v>
      </c>
      <c r="K60" s="34"/>
    </row>
    <row r="61" spans="1:11">
      <c r="A61" s="35"/>
      <c r="B61" s="69"/>
      <c r="C61" s="69"/>
      <c r="D61" s="71"/>
      <c r="E61" s="71"/>
      <c r="G61" s="396" t="s">
        <v>61</v>
      </c>
      <c r="H61" s="396"/>
      <c r="I61" s="68">
        <v>0</v>
      </c>
      <c r="J61" s="68">
        <v>0</v>
      </c>
      <c r="K61" s="34"/>
    </row>
    <row r="62" spans="1:11" ht="9.9499999999999993" customHeight="1">
      <c r="A62" s="35"/>
      <c r="B62" s="69"/>
      <c r="C62" s="69"/>
      <c r="D62" s="71"/>
      <c r="E62" s="71"/>
      <c r="G62" s="69"/>
      <c r="H62" s="18"/>
      <c r="I62" s="71"/>
      <c r="J62" s="71"/>
      <c r="K62" s="34"/>
    </row>
    <row r="63" spans="1:11" ht="12.75">
      <c r="A63" s="35"/>
      <c r="B63" s="69"/>
      <c r="C63" s="69"/>
      <c r="D63" s="71"/>
      <c r="E63" s="71"/>
      <c r="G63" s="395" t="s">
        <v>62</v>
      </c>
      <c r="H63" s="395"/>
      <c r="I63" s="73">
        <f>I44+I50+I58</f>
        <v>77453397</v>
      </c>
      <c r="J63" s="73">
        <f>J44+J50+J58</f>
        <v>73962182</v>
      </c>
      <c r="K63" s="34"/>
    </row>
    <row r="64" spans="1:11" ht="9.9499999999999993" customHeight="1">
      <c r="A64" s="35"/>
      <c r="B64" s="69"/>
      <c r="C64" s="69"/>
      <c r="D64" s="71"/>
      <c r="E64" s="71"/>
      <c r="G64" s="69"/>
      <c r="H64" s="57"/>
      <c r="I64" s="71"/>
      <c r="J64" s="71"/>
      <c r="K64" s="34"/>
    </row>
    <row r="65" spans="1:11" ht="12.75">
      <c r="A65" s="35"/>
      <c r="B65" s="69"/>
      <c r="C65" s="69"/>
      <c r="D65" s="71"/>
      <c r="E65" s="71"/>
      <c r="G65" s="395" t="s">
        <v>199</v>
      </c>
      <c r="H65" s="395"/>
      <c r="I65" s="73">
        <f>I40+I63</f>
        <v>194813468</v>
      </c>
      <c r="J65" s="73">
        <f>J40+J63</f>
        <v>179933143</v>
      </c>
      <c r="K65" s="34"/>
    </row>
    <row r="66" spans="1:11" ht="6" customHeight="1">
      <c r="A66" s="79"/>
      <c r="B66" s="49"/>
      <c r="C66" s="49"/>
      <c r="D66" s="49"/>
      <c r="E66" s="49"/>
      <c r="F66" s="98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98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394" t="s">
        <v>78</v>
      </c>
      <c r="C70" s="394"/>
      <c r="D70" s="394"/>
      <c r="E70" s="394"/>
      <c r="F70" s="394"/>
      <c r="G70" s="394"/>
      <c r="H70" s="394"/>
      <c r="I70" s="394"/>
      <c r="J70" s="394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</sheetData>
  <sheetProtection formatCells="0" selectLockedCells="1"/>
  <mergeCells count="69"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G60:H60"/>
    <mergeCell ref="G61:H61"/>
    <mergeCell ref="G47:H47"/>
    <mergeCell ref="G48:H48"/>
    <mergeCell ref="G54:H54"/>
    <mergeCell ref="G55:H5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B20:C20"/>
    <mergeCell ref="G20:H20"/>
    <mergeCell ref="B21:C21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C43" zoomScaleNormal="100" zoomScalePageLayoutView="80" workbookViewId="0">
      <selection activeCell="A61" sqref="A61:XFD65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88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3"/>
      <c r="B1" s="80"/>
      <c r="C1" s="84"/>
      <c r="D1" s="82"/>
      <c r="E1" s="82"/>
      <c r="F1" s="84"/>
      <c r="G1" s="84"/>
      <c r="H1" s="86"/>
      <c r="I1" s="80"/>
      <c r="J1" s="80"/>
      <c r="K1" s="80"/>
    </row>
    <row r="2" spans="1:11" s="19" customFormat="1" ht="6" customHeight="1">
      <c r="C2" s="38"/>
      <c r="H2" s="87"/>
    </row>
    <row r="3" spans="1:11" ht="14.1" customHeight="1">
      <c r="A3" s="21"/>
      <c r="C3" s="401" t="s">
        <v>194</v>
      </c>
      <c r="D3" s="401"/>
      <c r="E3" s="401"/>
      <c r="F3" s="401"/>
      <c r="G3" s="401"/>
      <c r="H3" s="401"/>
      <c r="I3" s="401"/>
      <c r="J3" s="25"/>
      <c r="K3" s="25"/>
    </row>
    <row r="4" spans="1:11" ht="14.1" customHeight="1">
      <c r="A4" s="22"/>
      <c r="C4" s="401" t="s">
        <v>66</v>
      </c>
      <c r="D4" s="401"/>
      <c r="E4" s="401"/>
      <c r="F4" s="401"/>
      <c r="G4" s="401"/>
      <c r="H4" s="401"/>
      <c r="I4" s="401"/>
      <c r="J4" s="22"/>
      <c r="K4" s="22"/>
    </row>
    <row r="5" spans="1:11" ht="14.1" customHeight="1">
      <c r="A5" s="23"/>
      <c r="C5" s="401" t="s">
        <v>409</v>
      </c>
      <c r="D5" s="401"/>
      <c r="E5" s="401"/>
      <c r="F5" s="401"/>
      <c r="G5" s="401"/>
      <c r="H5" s="401"/>
      <c r="I5" s="401"/>
      <c r="J5" s="22"/>
      <c r="K5" s="22"/>
    </row>
    <row r="6" spans="1:11" ht="14.1" customHeight="1">
      <c r="A6" s="23"/>
      <c r="C6" s="401" t="s">
        <v>1</v>
      </c>
      <c r="D6" s="401"/>
      <c r="E6" s="401"/>
      <c r="F6" s="401"/>
      <c r="G6" s="401"/>
      <c r="H6" s="401"/>
      <c r="I6" s="401"/>
      <c r="J6" s="22"/>
      <c r="K6" s="22"/>
    </row>
    <row r="7" spans="1:11" ht="20.100000000000001" customHeight="1">
      <c r="A7" s="23"/>
      <c r="B7" s="24" t="s">
        <v>4</v>
      </c>
      <c r="C7" s="402" t="s">
        <v>410</v>
      </c>
      <c r="D7" s="402"/>
      <c r="E7" s="402"/>
      <c r="F7" s="402"/>
      <c r="G7" s="402"/>
      <c r="H7" s="402"/>
      <c r="I7" s="402"/>
      <c r="J7" s="107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87"/>
    </row>
    <row r="10" spans="1:11" s="19" customFormat="1" ht="3" customHeight="1">
      <c r="A10" s="28"/>
      <c r="B10" s="28"/>
      <c r="C10" s="28"/>
      <c r="D10" s="29"/>
      <c r="E10" s="29"/>
      <c r="F10" s="30"/>
      <c r="H10" s="87"/>
    </row>
    <row r="11" spans="1:11" s="19" customFormat="1" ht="20.100000000000001" customHeight="1">
      <c r="A11" s="103"/>
      <c r="B11" s="400" t="s">
        <v>76</v>
      </c>
      <c r="C11" s="400"/>
      <c r="D11" s="104" t="s">
        <v>67</v>
      </c>
      <c r="E11" s="104" t="s">
        <v>68</v>
      </c>
      <c r="F11" s="105"/>
      <c r="G11" s="400" t="s">
        <v>76</v>
      </c>
      <c r="H11" s="400"/>
      <c r="I11" s="104" t="s">
        <v>67</v>
      </c>
      <c r="J11" s="104" t="s">
        <v>68</v>
      </c>
      <c r="K11" s="106"/>
    </row>
    <row r="12" spans="1:11" ht="3" customHeight="1">
      <c r="A12" s="31"/>
      <c r="B12" s="32"/>
      <c r="C12" s="32"/>
      <c r="D12" s="33"/>
      <c r="E12" s="33"/>
      <c r="F12" s="21"/>
      <c r="G12" s="19"/>
      <c r="H12" s="87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87"/>
      <c r="K13" s="34"/>
    </row>
    <row r="14" spans="1:11" ht="12.75">
      <c r="A14" s="39"/>
      <c r="B14" s="397" t="s">
        <v>6</v>
      </c>
      <c r="C14" s="397"/>
      <c r="D14" s="40">
        <f>D16+D26</f>
        <v>1554911</v>
      </c>
      <c r="E14" s="40">
        <f>E16+E26</f>
        <v>16435236</v>
      </c>
      <c r="F14" s="38"/>
      <c r="G14" s="397" t="s">
        <v>7</v>
      </c>
      <c r="H14" s="397"/>
      <c r="I14" s="40">
        <f>I16+I27</f>
        <v>13393754</v>
      </c>
      <c r="J14" s="40">
        <f>J16+J27</f>
        <v>2004644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97" t="s">
        <v>8</v>
      </c>
      <c r="C16" s="397"/>
      <c r="D16" s="40">
        <f>SUM(D18:D24)</f>
        <v>0</v>
      </c>
      <c r="E16" s="40">
        <f>SUM(E18:E24)</f>
        <v>11123570</v>
      </c>
      <c r="F16" s="38"/>
      <c r="G16" s="397" t="s">
        <v>9</v>
      </c>
      <c r="H16" s="397"/>
      <c r="I16" s="40">
        <f>SUM(I18:I25)</f>
        <v>13393754</v>
      </c>
      <c r="J16" s="40">
        <f>SUM(J18:J25)</f>
        <v>2004644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6" t="s">
        <v>10</v>
      </c>
      <c r="C18" s="396"/>
      <c r="D18" s="45">
        <f>IF(ESF!D18&lt;ESF!E18,ESF!E18-ESF!D18,0)</f>
        <v>0</v>
      </c>
      <c r="E18" s="45">
        <f>IF(D18&gt;0,0,ESF!D18-ESF!E18)</f>
        <v>5891054</v>
      </c>
      <c r="F18" s="38"/>
      <c r="G18" s="396" t="s">
        <v>11</v>
      </c>
      <c r="H18" s="396"/>
      <c r="I18" s="45">
        <f>IF(ESF!I18&gt;ESF!J18,ESF!I18-ESF!J18,0)</f>
        <v>13002417</v>
      </c>
      <c r="J18" s="45">
        <f>IF(I18&gt;0,0,ESF!J18-ESF!I18)</f>
        <v>0</v>
      </c>
      <c r="K18" s="34"/>
    </row>
    <row r="19" spans="1:11">
      <c r="A19" s="39"/>
      <c r="B19" s="396" t="s">
        <v>12</v>
      </c>
      <c r="C19" s="396"/>
      <c r="D19" s="45">
        <f>IF(ESF!D19&lt;ESF!E19,ESF!E19-ESF!D19,0)</f>
        <v>0</v>
      </c>
      <c r="E19" s="45">
        <f>IF(D19&gt;0,0,ESF!D19-ESF!E19)</f>
        <v>4753776</v>
      </c>
      <c r="F19" s="38"/>
      <c r="G19" s="396" t="s">
        <v>13</v>
      </c>
      <c r="H19" s="396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6" t="s">
        <v>14</v>
      </c>
      <c r="C20" s="396"/>
      <c r="D20" s="45">
        <f>IF(ESF!D20&lt;ESF!E20,ESF!E20-ESF!D20,0)</f>
        <v>0</v>
      </c>
      <c r="E20" s="45">
        <f>IF(D20&gt;0,0,ESF!D20-ESF!E20)</f>
        <v>0</v>
      </c>
      <c r="F20" s="38"/>
      <c r="G20" s="396" t="s">
        <v>15</v>
      </c>
      <c r="H20" s="396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6" t="s">
        <v>16</v>
      </c>
      <c r="C21" s="396"/>
      <c r="D21" s="45">
        <f>IF(ESF!D21&lt;ESF!E21,ESF!E21-ESF!D21,0)</f>
        <v>0</v>
      </c>
      <c r="E21" s="45">
        <f>IF(D21&gt;0,0,ESF!D21-ESF!E21)</f>
        <v>0</v>
      </c>
      <c r="F21" s="38"/>
      <c r="G21" s="396" t="s">
        <v>17</v>
      </c>
      <c r="H21" s="396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6" t="s">
        <v>18</v>
      </c>
      <c r="C22" s="396"/>
      <c r="D22" s="45">
        <f>IF(ESF!D22&lt;ESF!E22,ESF!E22-ESF!D22,0)</f>
        <v>0</v>
      </c>
      <c r="E22" s="45">
        <f>IF(D22&gt;0,0,ESF!D22-ESF!E22)</f>
        <v>478740</v>
      </c>
      <c r="F22" s="38"/>
      <c r="G22" s="396" t="s">
        <v>19</v>
      </c>
      <c r="H22" s="396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6" t="s">
        <v>20</v>
      </c>
      <c r="C23" s="396"/>
      <c r="D23" s="45">
        <f>IF(ESF!D23&lt;ESF!E23,ESF!E23-ESF!D23,0)</f>
        <v>0</v>
      </c>
      <c r="E23" s="45">
        <f>IF(D23&gt;0,0,ESF!D23-ESF!E23)</f>
        <v>0</v>
      </c>
      <c r="F23" s="38"/>
      <c r="G23" s="398" t="s">
        <v>21</v>
      </c>
      <c r="H23" s="398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96" t="s">
        <v>22</v>
      </c>
      <c r="C24" s="396"/>
      <c r="D24" s="45">
        <f>IF(ESF!D24&lt;ESF!E24,ESF!E24-ESF!D24,0)</f>
        <v>0</v>
      </c>
      <c r="E24" s="45">
        <f>IF(D24&gt;0,0,ESF!D24-ESF!E24)</f>
        <v>0</v>
      </c>
      <c r="F24" s="38"/>
      <c r="G24" s="396" t="s">
        <v>23</v>
      </c>
      <c r="H24" s="396"/>
      <c r="I24" s="45">
        <f>IF(ESF!I24&gt;ESF!J24,ESF!I24-ESF!J24,0)</f>
        <v>0</v>
      </c>
      <c r="J24" s="45">
        <f>IF(I24&gt;0,0,ESF!J24-ESF!I24)</f>
        <v>2004644</v>
      </c>
      <c r="K24" s="34"/>
    </row>
    <row r="25" spans="1:11" ht="12.75">
      <c r="A25" s="41"/>
      <c r="B25" s="42"/>
      <c r="C25" s="43"/>
      <c r="D25" s="44"/>
      <c r="E25" s="44"/>
      <c r="F25" s="38"/>
      <c r="G25" s="396" t="s">
        <v>24</v>
      </c>
      <c r="H25" s="396"/>
      <c r="I25" s="45">
        <f>IF(ESF!I25&gt;ESF!J25,ESF!I25-ESF!J25,0)</f>
        <v>391337</v>
      </c>
      <c r="J25" s="45">
        <f>IF(I25&gt;0,0,ESF!J25-ESF!I25)</f>
        <v>0</v>
      </c>
      <c r="K25" s="34"/>
    </row>
    <row r="26" spans="1:11" ht="12.75">
      <c r="A26" s="41"/>
      <c r="B26" s="397" t="s">
        <v>27</v>
      </c>
      <c r="C26" s="397"/>
      <c r="D26" s="40">
        <f>SUM(D28:D36)</f>
        <v>1554911</v>
      </c>
      <c r="E26" s="40">
        <f>SUM(E28:E36)</f>
        <v>5311666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5" t="s">
        <v>28</v>
      </c>
      <c r="H27" s="395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96" t="s">
        <v>29</v>
      </c>
      <c r="C28" s="396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6" t="s">
        <v>31</v>
      </c>
      <c r="C29" s="396"/>
      <c r="D29" s="45">
        <f>IF(ESF!D32&lt;ESF!E32,ESF!E32-ESF!D32,0)</f>
        <v>0</v>
      </c>
      <c r="E29" s="45">
        <f>IF(D29&gt;0,0,ESF!D32-ESF!E32)</f>
        <v>0</v>
      </c>
      <c r="F29" s="38"/>
      <c r="G29" s="396" t="s">
        <v>30</v>
      </c>
      <c r="H29" s="396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6" t="s">
        <v>33</v>
      </c>
      <c r="C30" s="396"/>
      <c r="D30" s="45">
        <f>IF(ESF!D33&lt;ESF!E33,ESF!E33-ESF!D33,0)</f>
        <v>0</v>
      </c>
      <c r="E30" s="45">
        <f>IF(D30&gt;0,0,ESF!D33-ESF!E33)</f>
        <v>2244843</v>
      </c>
      <c r="F30" s="38"/>
      <c r="G30" s="396" t="s">
        <v>32</v>
      </c>
      <c r="H30" s="396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6" t="s">
        <v>35</v>
      </c>
      <c r="C31" s="396"/>
      <c r="D31" s="45">
        <f>IF(ESF!D34&lt;ESF!E34,ESF!E34-ESF!D34,0)</f>
        <v>0</v>
      </c>
      <c r="E31" s="45">
        <f>IF(D31&gt;0,0,ESF!D34-ESF!E34)</f>
        <v>3066823</v>
      </c>
      <c r="F31" s="38"/>
      <c r="G31" s="396" t="s">
        <v>34</v>
      </c>
      <c r="H31" s="396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6" t="s">
        <v>37</v>
      </c>
      <c r="C32" s="396"/>
      <c r="D32" s="45">
        <f>IF(ESF!D35&lt;ESF!E35,ESF!E35-ESF!D35,0)</f>
        <v>397847</v>
      </c>
      <c r="E32" s="45">
        <f>IF(D32&gt;0,0,ESF!D35-ESF!E35)</f>
        <v>0</v>
      </c>
      <c r="F32" s="38"/>
      <c r="G32" s="396" t="s">
        <v>36</v>
      </c>
      <c r="H32" s="396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98" t="s">
        <v>39</v>
      </c>
      <c r="C33" s="398"/>
      <c r="D33" s="45">
        <f>IF(ESF!D36&lt;ESF!E36,ESF!E36-ESF!D36,0)</f>
        <v>1157064</v>
      </c>
      <c r="E33" s="45">
        <f>IF(D33&gt;0,0,ESF!D36-ESF!E36)</f>
        <v>0</v>
      </c>
      <c r="F33" s="38"/>
      <c r="G33" s="398" t="s">
        <v>38</v>
      </c>
      <c r="H33" s="398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6" t="s">
        <v>41</v>
      </c>
      <c r="C34" s="396"/>
      <c r="D34" s="45">
        <f>IF(ESF!D37&lt;ESF!E37,ESF!E37-ESF!D37,0)</f>
        <v>0</v>
      </c>
      <c r="E34" s="45">
        <f>IF(D34&gt;0,0,ESF!D37-ESF!E37)</f>
        <v>0</v>
      </c>
      <c r="F34" s="38"/>
      <c r="G34" s="396" t="s">
        <v>40</v>
      </c>
      <c r="H34" s="396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398" t="s">
        <v>42</v>
      </c>
      <c r="C35" s="398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6" t="s">
        <v>44</v>
      </c>
      <c r="C36" s="396"/>
      <c r="D36" s="45">
        <f>IF(ESF!D39&lt;ESF!E39,ESF!E39-ESF!D39,0)</f>
        <v>0</v>
      </c>
      <c r="E36" s="45">
        <f>IF(D36&gt;0,0,ESF!D39-ESF!E39)</f>
        <v>0</v>
      </c>
      <c r="F36" s="38"/>
      <c r="G36" s="397" t="s">
        <v>47</v>
      </c>
      <c r="H36" s="397"/>
      <c r="I36" s="40">
        <f>I38+I44+I52</f>
        <v>55214905</v>
      </c>
      <c r="J36" s="40">
        <f>J38+J44+J52</f>
        <v>51723690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97" t="s">
        <v>49</v>
      </c>
      <c r="H38" s="397"/>
      <c r="I38" s="40">
        <f>SUM(I40:I42)</f>
        <v>0</v>
      </c>
      <c r="J38" s="40">
        <f>SUM(J40:J42)</f>
        <v>45441480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6" t="s">
        <v>50</v>
      </c>
      <c r="H40" s="396"/>
      <c r="I40" s="45">
        <f>IF(ESF!I46&gt;ESF!J46,ESF!I46-ESF!J46,0)</f>
        <v>0</v>
      </c>
      <c r="J40" s="45">
        <f>IF(I40&gt;0,0,ESF!J46-ESF!I46)</f>
        <v>43993760</v>
      </c>
      <c r="K40" s="34"/>
    </row>
    <row r="41" spans="1:11" ht="12.75">
      <c r="A41" s="41"/>
      <c r="B41" s="19"/>
      <c r="C41" s="19"/>
      <c r="D41" s="19"/>
      <c r="E41" s="19"/>
      <c r="F41" s="38"/>
      <c r="G41" s="396" t="s">
        <v>51</v>
      </c>
      <c r="H41" s="396"/>
      <c r="I41" s="45">
        <f>IF(ESF!I47&gt;ESF!J47,ESF!I47-ESF!J47,0)</f>
        <v>0</v>
      </c>
      <c r="J41" s="45">
        <f>IF(I41&gt;0,0,ESF!J47-ESF!I47)</f>
        <v>1447720</v>
      </c>
      <c r="K41" s="34"/>
    </row>
    <row r="42" spans="1:11">
      <c r="A42" s="39"/>
      <c r="B42" s="19"/>
      <c r="C42" s="19"/>
      <c r="D42" s="19"/>
      <c r="E42" s="19"/>
      <c r="F42" s="38"/>
      <c r="G42" s="396" t="s">
        <v>52</v>
      </c>
      <c r="H42" s="396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97" t="s">
        <v>53</v>
      </c>
      <c r="H44" s="397"/>
      <c r="I44" s="40">
        <f>SUM(I46:I50)</f>
        <v>55214905</v>
      </c>
      <c r="J44" s="40">
        <f>SUM(J46:J50)</f>
        <v>6282210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6" t="s">
        <v>54</v>
      </c>
      <c r="H46" s="396"/>
      <c r="I46" s="45">
        <f>IF(ESF!I52&gt;ESF!J52,ESF!I52-ESF!J52,0)</f>
        <v>0</v>
      </c>
      <c r="J46" s="45">
        <f>IF(I46&gt;0,0,ESF!J52-ESF!I52)</f>
        <v>6282210</v>
      </c>
      <c r="K46" s="34"/>
    </row>
    <row r="47" spans="1:11">
      <c r="A47" s="39"/>
      <c r="B47" s="19"/>
      <c r="C47" s="19"/>
      <c r="D47" s="19"/>
      <c r="E47" s="19"/>
      <c r="F47" s="38"/>
      <c r="G47" s="396" t="s">
        <v>55</v>
      </c>
      <c r="H47" s="396"/>
      <c r="I47" s="45">
        <f>IF(ESF!I53&gt;ESF!J53,ESF!I53-ESF!J53,0)</f>
        <v>26150354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396" t="s">
        <v>56</v>
      </c>
      <c r="H48" s="396"/>
      <c r="I48" s="45">
        <f>IF(ESF!I54&gt;ESF!J54,ESF!I54-ESF!J54,0)</f>
        <v>29064551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6" t="s">
        <v>57</v>
      </c>
      <c r="H49" s="396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6" t="s">
        <v>58</v>
      </c>
      <c r="H50" s="396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97" t="s">
        <v>80</v>
      </c>
      <c r="H52" s="397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6" t="s">
        <v>60</v>
      </c>
      <c r="H54" s="396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12" t="s">
        <v>61</v>
      </c>
      <c r="H55" s="412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89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0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1"/>
      <c r="I58" s="59"/>
      <c r="J58" s="59"/>
    </row>
    <row r="59" spans="1:11" ht="15" customHeight="1">
      <c r="B59" s="394" t="s">
        <v>78</v>
      </c>
      <c r="C59" s="394"/>
      <c r="D59" s="394"/>
      <c r="E59" s="394"/>
      <c r="F59" s="394"/>
      <c r="G59" s="394"/>
      <c r="H59" s="394"/>
      <c r="I59" s="394"/>
      <c r="J59" s="394"/>
    </row>
    <row r="60" spans="1:11" ht="9.75" customHeight="1">
      <c r="B60" s="57"/>
      <c r="C60" s="58"/>
      <c r="D60" s="59"/>
      <c r="E60" s="59"/>
      <c r="G60" s="60"/>
      <c r="H60" s="91"/>
      <c r="I60" s="59"/>
      <c r="J60" s="59"/>
    </row>
  </sheetData>
  <sheetProtection formatCells="0" selectLockedCells="1"/>
  <mergeCells count="58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54:H54"/>
    <mergeCell ref="B59:J59"/>
    <mergeCell ref="G55:H55"/>
    <mergeCell ref="G47:H47"/>
    <mergeCell ref="G48:H48"/>
    <mergeCell ref="G49:H49"/>
    <mergeCell ref="G50:H50"/>
    <mergeCell ref="G52:H52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19" t="s">
        <v>2</v>
      </c>
      <c r="B2" s="419"/>
      <c r="C2" s="419"/>
      <c r="D2" s="419"/>
      <c r="E2" s="13" t="e">
        <f>ESF!#REF!</f>
        <v>#REF!</v>
      </c>
    </row>
    <row r="3" spans="1:5" ht="79.5">
      <c r="A3" s="419" t="s">
        <v>4</v>
      </c>
      <c r="B3" s="419"/>
      <c r="C3" s="419"/>
      <c r="D3" s="419"/>
      <c r="E3" s="13" t="str">
        <f>ESF!C7</f>
        <v>SISTEMA PARA EL DESARROLLO INTEGRAL DE LA FAMILIA DEL ESTADO DE MORELOS</v>
      </c>
    </row>
    <row r="4" spans="1:5">
      <c r="A4" s="419" t="s">
        <v>3</v>
      </c>
      <c r="B4" s="419"/>
      <c r="C4" s="419"/>
      <c r="D4" s="419"/>
      <c r="E4" s="14"/>
    </row>
    <row r="5" spans="1:5">
      <c r="A5" s="419" t="s">
        <v>73</v>
      </c>
      <c r="B5" s="419"/>
      <c r="C5" s="419"/>
      <c r="D5" s="419"/>
      <c r="E5" t="s">
        <v>71</v>
      </c>
    </row>
    <row r="6" spans="1:5">
      <c r="A6" s="6"/>
      <c r="B6" s="6"/>
      <c r="C6" s="424" t="s">
        <v>5</v>
      </c>
      <c r="D6" s="424"/>
      <c r="E6" s="1">
        <v>2013</v>
      </c>
    </row>
    <row r="7" spans="1:5">
      <c r="A7" s="420" t="s">
        <v>69</v>
      </c>
      <c r="B7" s="418" t="s">
        <v>8</v>
      </c>
      <c r="C7" s="414" t="s">
        <v>10</v>
      </c>
      <c r="D7" s="414"/>
      <c r="E7" s="8">
        <f>ESF!D18</f>
        <v>23549775</v>
      </c>
    </row>
    <row r="8" spans="1:5">
      <c r="A8" s="420"/>
      <c r="B8" s="418"/>
      <c r="C8" s="414" t="s">
        <v>12</v>
      </c>
      <c r="D8" s="414"/>
      <c r="E8" s="8">
        <f>ESF!D19</f>
        <v>94659242</v>
      </c>
    </row>
    <row r="9" spans="1:5">
      <c r="A9" s="420"/>
      <c r="B9" s="418"/>
      <c r="C9" s="414" t="s">
        <v>14</v>
      </c>
      <c r="D9" s="414"/>
      <c r="E9" s="8">
        <f>ESF!D20</f>
        <v>7766</v>
      </c>
    </row>
    <row r="10" spans="1:5">
      <c r="A10" s="420"/>
      <c r="B10" s="418"/>
      <c r="C10" s="414" t="s">
        <v>16</v>
      </c>
      <c r="D10" s="414"/>
      <c r="E10" s="8">
        <f>ESF!D21</f>
        <v>0</v>
      </c>
    </row>
    <row r="11" spans="1:5">
      <c r="A11" s="420"/>
      <c r="B11" s="418"/>
      <c r="C11" s="414" t="s">
        <v>18</v>
      </c>
      <c r="D11" s="414"/>
      <c r="E11" s="8">
        <f>ESF!D22</f>
        <v>1173650</v>
      </c>
    </row>
    <row r="12" spans="1:5">
      <c r="A12" s="420"/>
      <c r="B12" s="418"/>
      <c r="C12" s="414" t="s">
        <v>20</v>
      </c>
      <c r="D12" s="414"/>
      <c r="E12" s="8">
        <f>ESF!D23</f>
        <v>0</v>
      </c>
    </row>
    <row r="13" spans="1:5">
      <c r="A13" s="420"/>
      <c r="B13" s="418"/>
      <c r="C13" s="414" t="s">
        <v>22</v>
      </c>
      <c r="D13" s="414"/>
      <c r="E13" s="8">
        <f>ESF!D24</f>
        <v>0</v>
      </c>
    </row>
    <row r="14" spans="1:5" ht="15.75" thickBot="1">
      <c r="A14" s="420"/>
      <c r="B14" s="4"/>
      <c r="C14" s="415" t="s">
        <v>25</v>
      </c>
      <c r="D14" s="415"/>
      <c r="E14" s="9">
        <f>ESF!D26</f>
        <v>119390433</v>
      </c>
    </row>
    <row r="15" spans="1:5">
      <c r="A15" s="420"/>
      <c r="B15" s="418" t="s">
        <v>27</v>
      </c>
      <c r="C15" s="414" t="s">
        <v>29</v>
      </c>
      <c r="D15" s="414"/>
      <c r="E15" s="8">
        <f>ESF!D31</f>
        <v>0</v>
      </c>
    </row>
    <row r="16" spans="1:5">
      <c r="A16" s="420"/>
      <c r="B16" s="418"/>
      <c r="C16" s="414" t="s">
        <v>31</v>
      </c>
      <c r="D16" s="414"/>
      <c r="E16" s="8">
        <f>ESF!D32</f>
        <v>0</v>
      </c>
    </row>
    <row r="17" spans="1:5">
      <c r="A17" s="420"/>
      <c r="B17" s="418"/>
      <c r="C17" s="414" t="s">
        <v>33</v>
      </c>
      <c r="D17" s="414"/>
      <c r="E17" s="8">
        <f>ESF!D33</f>
        <v>13260488</v>
      </c>
    </row>
    <row r="18" spans="1:5">
      <c r="A18" s="420"/>
      <c r="B18" s="418"/>
      <c r="C18" s="414" t="s">
        <v>35</v>
      </c>
      <c r="D18" s="414"/>
      <c r="E18" s="8">
        <f>ESF!D34</f>
        <v>73690870</v>
      </c>
    </row>
    <row r="19" spans="1:5">
      <c r="A19" s="420"/>
      <c r="B19" s="418"/>
      <c r="C19" s="414" t="s">
        <v>37</v>
      </c>
      <c r="D19" s="414"/>
      <c r="E19" s="8">
        <f>ESF!D35</f>
        <v>34104</v>
      </c>
    </row>
    <row r="20" spans="1:5">
      <c r="A20" s="420"/>
      <c r="B20" s="418"/>
      <c r="C20" s="414" t="s">
        <v>39</v>
      </c>
      <c r="D20" s="414"/>
      <c r="E20" s="8">
        <f>ESF!D36</f>
        <v>-11668227</v>
      </c>
    </row>
    <row r="21" spans="1:5">
      <c r="A21" s="420"/>
      <c r="B21" s="418"/>
      <c r="C21" s="414" t="s">
        <v>41</v>
      </c>
      <c r="D21" s="414"/>
      <c r="E21" s="8">
        <f>ESF!D37</f>
        <v>105800</v>
      </c>
    </row>
    <row r="22" spans="1:5">
      <c r="A22" s="420"/>
      <c r="B22" s="418"/>
      <c r="C22" s="414" t="s">
        <v>42</v>
      </c>
      <c r="D22" s="414"/>
      <c r="E22" s="8">
        <f>ESF!D38</f>
        <v>0</v>
      </c>
    </row>
    <row r="23" spans="1:5">
      <c r="A23" s="420"/>
      <c r="B23" s="418"/>
      <c r="C23" s="414" t="s">
        <v>44</v>
      </c>
      <c r="D23" s="414"/>
      <c r="E23" s="8">
        <f>ESF!D39</f>
        <v>0</v>
      </c>
    </row>
    <row r="24" spans="1:5" ht="15.75" thickBot="1">
      <c r="A24" s="420"/>
      <c r="B24" s="4"/>
      <c r="C24" s="415" t="s">
        <v>46</v>
      </c>
      <c r="D24" s="415"/>
      <c r="E24" s="9">
        <f>ESF!D41</f>
        <v>75423035</v>
      </c>
    </row>
    <row r="25" spans="1:5" ht="15.75" thickBot="1">
      <c r="A25" s="420"/>
      <c r="B25" s="2"/>
      <c r="C25" s="415" t="s">
        <v>48</v>
      </c>
      <c r="D25" s="415"/>
      <c r="E25" s="9">
        <f>ESF!D43</f>
        <v>194813468</v>
      </c>
    </row>
    <row r="26" spans="1:5">
      <c r="A26" s="420" t="s">
        <v>70</v>
      </c>
      <c r="B26" s="418" t="s">
        <v>9</v>
      </c>
      <c r="C26" s="414" t="s">
        <v>11</v>
      </c>
      <c r="D26" s="414"/>
      <c r="E26" s="8">
        <f>ESF!I18</f>
        <v>116389216</v>
      </c>
    </row>
    <row r="27" spans="1:5">
      <c r="A27" s="420"/>
      <c r="B27" s="418"/>
      <c r="C27" s="414" t="s">
        <v>13</v>
      </c>
      <c r="D27" s="414"/>
      <c r="E27" s="8">
        <f>ESF!I19</f>
        <v>0</v>
      </c>
    </row>
    <row r="28" spans="1:5">
      <c r="A28" s="420"/>
      <c r="B28" s="418"/>
      <c r="C28" s="414" t="s">
        <v>15</v>
      </c>
      <c r="D28" s="414"/>
      <c r="E28" s="8">
        <f>ESF!I20</f>
        <v>0</v>
      </c>
    </row>
    <row r="29" spans="1:5">
      <c r="A29" s="420"/>
      <c r="B29" s="418"/>
      <c r="C29" s="414" t="s">
        <v>17</v>
      </c>
      <c r="D29" s="414"/>
      <c r="E29" s="8">
        <f>ESF!I21</f>
        <v>0</v>
      </c>
    </row>
    <row r="30" spans="1:5">
      <c r="A30" s="420"/>
      <c r="B30" s="418"/>
      <c r="C30" s="414" t="s">
        <v>19</v>
      </c>
      <c r="D30" s="414"/>
      <c r="E30" s="8">
        <f>ESF!I22</f>
        <v>0</v>
      </c>
    </row>
    <row r="31" spans="1:5">
      <c r="A31" s="420"/>
      <c r="B31" s="418"/>
      <c r="C31" s="414" t="s">
        <v>21</v>
      </c>
      <c r="D31" s="414"/>
      <c r="E31" s="8">
        <f>ESF!I23</f>
        <v>0</v>
      </c>
    </row>
    <row r="32" spans="1:5">
      <c r="A32" s="420"/>
      <c r="B32" s="418"/>
      <c r="C32" s="414" t="s">
        <v>23</v>
      </c>
      <c r="D32" s="414"/>
      <c r="E32" s="8">
        <f>ESF!I24</f>
        <v>303560</v>
      </c>
    </row>
    <row r="33" spans="1:5">
      <c r="A33" s="420"/>
      <c r="B33" s="418"/>
      <c r="C33" s="414" t="s">
        <v>24</v>
      </c>
      <c r="D33" s="414"/>
      <c r="E33" s="8">
        <f>ESF!I25</f>
        <v>667295</v>
      </c>
    </row>
    <row r="34" spans="1:5" ht="15.75" thickBot="1">
      <c r="A34" s="420"/>
      <c r="B34" s="4"/>
      <c r="C34" s="415" t="s">
        <v>26</v>
      </c>
      <c r="D34" s="415"/>
      <c r="E34" s="9">
        <f>ESF!I27</f>
        <v>117360071</v>
      </c>
    </row>
    <row r="35" spans="1:5">
      <c r="A35" s="420"/>
      <c r="B35" s="418" t="s">
        <v>28</v>
      </c>
      <c r="C35" s="414" t="s">
        <v>30</v>
      </c>
      <c r="D35" s="414"/>
      <c r="E35" s="8">
        <f>ESF!I31</f>
        <v>0</v>
      </c>
    </row>
    <row r="36" spans="1:5">
      <c r="A36" s="420"/>
      <c r="B36" s="418"/>
      <c r="C36" s="414" t="s">
        <v>32</v>
      </c>
      <c r="D36" s="414"/>
      <c r="E36" s="8">
        <f>ESF!I32</f>
        <v>0</v>
      </c>
    </row>
    <row r="37" spans="1:5">
      <c r="A37" s="420"/>
      <c r="B37" s="418"/>
      <c r="C37" s="414" t="s">
        <v>34</v>
      </c>
      <c r="D37" s="414"/>
      <c r="E37" s="8">
        <f>ESF!I33</f>
        <v>0</v>
      </c>
    </row>
    <row r="38" spans="1:5">
      <c r="A38" s="420"/>
      <c r="B38" s="418"/>
      <c r="C38" s="414" t="s">
        <v>36</v>
      </c>
      <c r="D38" s="414"/>
      <c r="E38" s="8">
        <f>ESF!I34</f>
        <v>0</v>
      </c>
    </row>
    <row r="39" spans="1:5">
      <c r="A39" s="420"/>
      <c r="B39" s="418"/>
      <c r="C39" s="414" t="s">
        <v>38</v>
      </c>
      <c r="D39" s="414"/>
      <c r="E39" s="8">
        <f>ESF!I35</f>
        <v>0</v>
      </c>
    </row>
    <row r="40" spans="1:5">
      <c r="A40" s="420"/>
      <c r="B40" s="418"/>
      <c r="C40" s="414" t="s">
        <v>40</v>
      </c>
      <c r="D40" s="414"/>
      <c r="E40" s="8">
        <f>ESF!I36</f>
        <v>0</v>
      </c>
    </row>
    <row r="41" spans="1:5" ht="15.75" thickBot="1">
      <c r="A41" s="420"/>
      <c r="B41" s="2"/>
      <c r="C41" s="415" t="s">
        <v>43</v>
      </c>
      <c r="D41" s="415"/>
      <c r="E41" s="9">
        <f>ESF!I38</f>
        <v>0</v>
      </c>
    </row>
    <row r="42" spans="1:5" ht="15.75" thickBot="1">
      <c r="A42" s="420"/>
      <c r="B42" s="2"/>
      <c r="C42" s="415" t="s">
        <v>45</v>
      </c>
      <c r="D42" s="415"/>
      <c r="E42" s="9">
        <f>ESF!I40</f>
        <v>117360071</v>
      </c>
    </row>
    <row r="43" spans="1:5">
      <c r="A43" s="3"/>
      <c r="B43" s="418" t="s">
        <v>47</v>
      </c>
      <c r="C43" s="416" t="s">
        <v>49</v>
      </c>
      <c r="D43" s="416"/>
      <c r="E43" s="10">
        <f>ESF!I44</f>
        <v>239435</v>
      </c>
    </row>
    <row r="44" spans="1:5">
      <c r="A44" s="3"/>
      <c r="B44" s="418"/>
      <c r="C44" s="414" t="s">
        <v>50</v>
      </c>
      <c r="D44" s="414"/>
      <c r="E44" s="8">
        <f>ESF!I46</f>
        <v>0</v>
      </c>
    </row>
    <row r="45" spans="1:5">
      <c r="A45" s="3"/>
      <c r="B45" s="418"/>
      <c r="C45" s="414" t="s">
        <v>51</v>
      </c>
      <c r="D45" s="414"/>
      <c r="E45" s="8">
        <f>ESF!I47</f>
        <v>239435</v>
      </c>
    </row>
    <row r="46" spans="1:5">
      <c r="A46" s="3"/>
      <c r="B46" s="418"/>
      <c r="C46" s="414" t="s">
        <v>52</v>
      </c>
      <c r="D46" s="414"/>
      <c r="E46" s="8">
        <f>ESF!I48</f>
        <v>0</v>
      </c>
    </row>
    <row r="47" spans="1:5">
      <c r="A47" s="3"/>
      <c r="B47" s="418"/>
      <c r="C47" s="416" t="s">
        <v>53</v>
      </c>
      <c r="D47" s="416"/>
      <c r="E47" s="10">
        <f>ESF!I50</f>
        <v>77213962</v>
      </c>
    </row>
    <row r="48" spans="1:5">
      <c r="A48" s="3"/>
      <c r="B48" s="418"/>
      <c r="C48" s="414" t="s">
        <v>54</v>
      </c>
      <c r="D48" s="414"/>
      <c r="E48" s="8">
        <f>ESF!I52</f>
        <v>9957117</v>
      </c>
    </row>
    <row r="49" spans="1:5">
      <c r="A49" s="3"/>
      <c r="B49" s="418"/>
      <c r="C49" s="414" t="s">
        <v>55</v>
      </c>
      <c r="D49" s="414"/>
      <c r="E49" s="8">
        <f>ESF!I53</f>
        <v>38192294</v>
      </c>
    </row>
    <row r="50" spans="1:5">
      <c r="A50" s="3"/>
      <c r="B50" s="418"/>
      <c r="C50" s="414" t="s">
        <v>56</v>
      </c>
      <c r="D50" s="414"/>
      <c r="E50" s="8">
        <f>ESF!I54</f>
        <v>29064551</v>
      </c>
    </row>
    <row r="51" spans="1:5">
      <c r="A51" s="3"/>
      <c r="B51" s="418"/>
      <c r="C51" s="414" t="s">
        <v>57</v>
      </c>
      <c r="D51" s="414"/>
      <c r="E51" s="8">
        <f>ESF!I55</f>
        <v>0</v>
      </c>
    </row>
    <row r="52" spans="1:5">
      <c r="A52" s="3"/>
      <c r="B52" s="418"/>
      <c r="C52" s="414" t="s">
        <v>58</v>
      </c>
      <c r="D52" s="414"/>
      <c r="E52" s="8">
        <f>ESF!I56</f>
        <v>0</v>
      </c>
    </row>
    <row r="53" spans="1:5">
      <c r="A53" s="3"/>
      <c r="B53" s="418"/>
      <c r="C53" s="416" t="s">
        <v>59</v>
      </c>
      <c r="D53" s="416"/>
      <c r="E53" s="10">
        <f>ESF!I58</f>
        <v>0</v>
      </c>
    </row>
    <row r="54" spans="1:5">
      <c r="A54" s="3"/>
      <c r="B54" s="418"/>
      <c r="C54" s="414" t="s">
        <v>60</v>
      </c>
      <c r="D54" s="414"/>
      <c r="E54" s="8">
        <f>ESF!I60</f>
        <v>0</v>
      </c>
    </row>
    <row r="55" spans="1:5">
      <c r="A55" s="3"/>
      <c r="B55" s="418"/>
      <c r="C55" s="414" t="s">
        <v>61</v>
      </c>
      <c r="D55" s="414"/>
      <c r="E55" s="8">
        <f>ESF!I61</f>
        <v>0</v>
      </c>
    </row>
    <row r="56" spans="1:5" ht="15.75" thickBot="1">
      <c r="A56" s="3"/>
      <c r="B56" s="418"/>
      <c r="C56" s="415" t="s">
        <v>62</v>
      </c>
      <c r="D56" s="415"/>
      <c r="E56" s="9">
        <f>ESF!I63</f>
        <v>77453397</v>
      </c>
    </row>
    <row r="57" spans="1:5" ht="15.75" thickBot="1">
      <c r="A57" s="3"/>
      <c r="B57" s="2"/>
      <c r="C57" s="415" t="s">
        <v>63</v>
      </c>
      <c r="D57" s="415"/>
      <c r="E57" s="9">
        <f>ESF!I65</f>
        <v>194813468</v>
      </c>
    </row>
    <row r="58" spans="1:5">
      <c r="A58" s="3"/>
      <c r="B58" s="2"/>
      <c r="C58" s="424" t="s">
        <v>5</v>
      </c>
      <c r="D58" s="424"/>
      <c r="E58" s="1">
        <v>2012</v>
      </c>
    </row>
    <row r="59" spans="1:5">
      <c r="A59" s="420" t="s">
        <v>69</v>
      </c>
      <c r="B59" s="418" t="s">
        <v>8</v>
      </c>
      <c r="C59" s="414" t="s">
        <v>10</v>
      </c>
      <c r="D59" s="414"/>
      <c r="E59" s="8">
        <f>ESF!E18</f>
        <v>17658721</v>
      </c>
    </row>
    <row r="60" spans="1:5">
      <c r="A60" s="420"/>
      <c r="B60" s="418"/>
      <c r="C60" s="414" t="s">
        <v>12</v>
      </c>
      <c r="D60" s="414"/>
      <c r="E60" s="8">
        <f>ESF!E19</f>
        <v>89905466</v>
      </c>
    </row>
    <row r="61" spans="1:5">
      <c r="A61" s="420"/>
      <c r="B61" s="418"/>
      <c r="C61" s="414" t="s">
        <v>14</v>
      </c>
      <c r="D61" s="414"/>
      <c r="E61" s="8">
        <f>ESF!E20</f>
        <v>7766</v>
      </c>
    </row>
    <row r="62" spans="1:5">
      <c r="A62" s="420"/>
      <c r="B62" s="418"/>
      <c r="C62" s="414" t="s">
        <v>16</v>
      </c>
      <c r="D62" s="414"/>
      <c r="E62" s="8">
        <f>ESF!E21</f>
        <v>0</v>
      </c>
    </row>
    <row r="63" spans="1:5">
      <c r="A63" s="420"/>
      <c r="B63" s="418"/>
      <c r="C63" s="414" t="s">
        <v>18</v>
      </c>
      <c r="D63" s="414"/>
      <c r="E63" s="8">
        <f>ESF!E22</f>
        <v>694910</v>
      </c>
    </row>
    <row r="64" spans="1:5">
      <c r="A64" s="420"/>
      <c r="B64" s="418"/>
      <c r="C64" s="414" t="s">
        <v>20</v>
      </c>
      <c r="D64" s="414"/>
      <c r="E64" s="8">
        <f>ESF!E23</f>
        <v>0</v>
      </c>
    </row>
    <row r="65" spans="1:5">
      <c r="A65" s="420"/>
      <c r="B65" s="418"/>
      <c r="C65" s="414" t="s">
        <v>22</v>
      </c>
      <c r="D65" s="414"/>
      <c r="E65" s="8">
        <f>ESF!E24</f>
        <v>0</v>
      </c>
    </row>
    <row r="66" spans="1:5" ht="15.75" thickBot="1">
      <c r="A66" s="420"/>
      <c r="B66" s="4"/>
      <c r="C66" s="415" t="s">
        <v>25</v>
      </c>
      <c r="D66" s="415"/>
      <c r="E66" s="9">
        <f>ESF!E26</f>
        <v>108266863</v>
      </c>
    </row>
    <row r="67" spans="1:5">
      <c r="A67" s="420"/>
      <c r="B67" s="418" t="s">
        <v>27</v>
      </c>
      <c r="C67" s="414" t="s">
        <v>29</v>
      </c>
      <c r="D67" s="414"/>
      <c r="E67" s="8">
        <f>ESF!E31</f>
        <v>0</v>
      </c>
    </row>
    <row r="68" spans="1:5">
      <c r="A68" s="420"/>
      <c r="B68" s="418"/>
      <c r="C68" s="414" t="s">
        <v>31</v>
      </c>
      <c r="D68" s="414"/>
      <c r="E68" s="8">
        <f>ESF!E32</f>
        <v>0</v>
      </c>
    </row>
    <row r="69" spans="1:5">
      <c r="A69" s="420"/>
      <c r="B69" s="418"/>
      <c r="C69" s="414" t="s">
        <v>33</v>
      </c>
      <c r="D69" s="414"/>
      <c r="E69" s="8">
        <f>ESF!E33</f>
        <v>11015645</v>
      </c>
    </row>
    <row r="70" spans="1:5">
      <c r="A70" s="420"/>
      <c r="B70" s="418"/>
      <c r="C70" s="414" t="s">
        <v>35</v>
      </c>
      <c r="D70" s="414"/>
      <c r="E70" s="8">
        <f>ESF!E34</f>
        <v>70624047</v>
      </c>
    </row>
    <row r="71" spans="1:5">
      <c r="A71" s="420"/>
      <c r="B71" s="418"/>
      <c r="C71" s="414" t="s">
        <v>37</v>
      </c>
      <c r="D71" s="414"/>
      <c r="E71" s="8">
        <f>ESF!E35</f>
        <v>431951</v>
      </c>
    </row>
    <row r="72" spans="1:5">
      <c r="A72" s="420"/>
      <c r="B72" s="418"/>
      <c r="C72" s="414" t="s">
        <v>39</v>
      </c>
      <c r="D72" s="414"/>
      <c r="E72" s="8">
        <f>ESF!E36</f>
        <v>-10511163</v>
      </c>
    </row>
    <row r="73" spans="1:5">
      <c r="A73" s="420"/>
      <c r="B73" s="418"/>
      <c r="C73" s="414" t="s">
        <v>41</v>
      </c>
      <c r="D73" s="414"/>
      <c r="E73" s="8">
        <f>ESF!E37</f>
        <v>105800</v>
      </c>
    </row>
    <row r="74" spans="1:5">
      <c r="A74" s="420"/>
      <c r="B74" s="418"/>
      <c r="C74" s="414" t="s">
        <v>42</v>
      </c>
      <c r="D74" s="414"/>
      <c r="E74" s="8">
        <f>ESF!E38</f>
        <v>0</v>
      </c>
    </row>
    <row r="75" spans="1:5">
      <c r="A75" s="420"/>
      <c r="B75" s="418"/>
      <c r="C75" s="414" t="s">
        <v>44</v>
      </c>
      <c r="D75" s="414"/>
      <c r="E75" s="8">
        <f>ESF!E39</f>
        <v>0</v>
      </c>
    </row>
    <row r="76" spans="1:5" ht="15.75" thickBot="1">
      <c r="A76" s="420"/>
      <c r="B76" s="4"/>
      <c r="C76" s="415" t="s">
        <v>46</v>
      </c>
      <c r="D76" s="415"/>
      <c r="E76" s="9">
        <f>ESF!E41</f>
        <v>71666280</v>
      </c>
    </row>
    <row r="77" spans="1:5" ht="15.75" thickBot="1">
      <c r="A77" s="420"/>
      <c r="B77" s="2"/>
      <c r="C77" s="415" t="s">
        <v>48</v>
      </c>
      <c r="D77" s="415"/>
      <c r="E77" s="9">
        <f>ESF!E43</f>
        <v>179933143</v>
      </c>
    </row>
    <row r="78" spans="1:5">
      <c r="A78" s="420" t="s">
        <v>70</v>
      </c>
      <c r="B78" s="418" t="s">
        <v>9</v>
      </c>
      <c r="C78" s="414" t="s">
        <v>11</v>
      </c>
      <c r="D78" s="414"/>
      <c r="E78" s="8">
        <f>ESF!J18</f>
        <v>103386799</v>
      </c>
    </row>
    <row r="79" spans="1:5">
      <c r="A79" s="420"/>
      <c r="B79" s="418"/>
      <c r="C79" s="414" t="s">
        <v>13</v>
      </c>
      <c r="D79" s="414"/>
      <c r="E79" s="8">
        <f>ESF!J19</f>
        <v>0</v>
      </c>
    </row>
    <row r="80" spans="1:5">
      <c r="A80" s="420"/>
      <c r="B80" s="418"/>
      <c r="C80" s="414" t="s">
        <v>15</v>
      </c>
      <c r="D80" s="414"/>
      <c r="E80" s="8">
        <f>ESF!J20</f>
        <v>0</v>
      </c>
    </row>
    <row r="81" spans="1:5">
      <c r="A81" s="420"/>
      <c r="B81" s="418"/>
      <c r="C81" s="414" t="s">
        <v>17</v>
      </c>
      <c r="D81" s="414"/>
      <c r="E81" s="8">
        <f>ESF!J21</f>
        <v>0</v>
      </c>
    </row>
    <row r="82" spans="1:5">
      <c r="A82" s="420"/>
      <c r="B82" s="418"/>
      <c r="C82" s="414" t="s">
        <v>19</v>
      </c>
      <c r="D82" s="414"/>
      <c r="E82" s="8">
        <f>ESF!J22</f>
        <v>0</v>
      </c>
    </row>
    <row r="83" spans="1:5">
      <c r="A83" s="420"/>
      <c r="B83" s="418"/>
      <c r="C83" s="414" t="s">
        <v>21</v>
      </c>
      <c r="D83" s="414"/>
      <c r="E83" s="8">
        <f>ESF!J23</f>
        <v>0</v>
      </c>
    </row>
    <row r="84" spans="1:5">
      <c r="A84" s="420"/>
      <c r="B84" s="418"/>
      <c r="C84" s="414" t="s">
        <v>23</v>
      </c>
      <c r="D84" s="414"/>
      <c r="E84" s="8">
        <f>ESF!J24</f>
        <v>2308204</v>
      </c>
    </row>
    <row r="85" spans="1:5">
      <c r="A85" s="420"/>
      <c r="B85" s="418"/>
      <c r="C85" s="414" t="s">
        <v>24</v>
      </c>
      <c r="D85" s="414"/>
      <c r="E85" s="8">
        <f>ESF!J25</f>
        <v>275958</v>
      </c>
    </row>
    <row r="86" spans="1:5" ht="15.75" thickBot="1">
      <c r="A86" s="420"/>
      <c r="B86" s="4"/>
      <c r="C86" s="415" t="s">
        <v>26</v>
      </c>
      <c r="D86" s="415"/>
      <c r="E86" s="9">
        <f>ESF!J27</f>
        <v>105970961</v>
      </c>
    </row>
    <row r="87" spans="1:5">
      <c r="A87" s="420"/>
      <c r="B87" s="418" t="s">
        <v>28</v>
      </c>
      <c r="C87" s="414" t="s">
        <v>30</v>
      </c>
      <c r="D87" s="414"/>
      <c r="E87" s="8">
        <f>ESF!J31</f>
        <v>0</v>
      </c>
    </row>
    <row r="88" spans="1:5">
      <c r="A88" s="420"/>
      <c r="B88" s="418"/>
      <c r="C88" s="414" t="s">
        <v>32</v>
      </c>
      <c r="D88" s="414"/>
      <c r="E88" s="8">
        <f>ESF!J32</f>
        <v>0</v>
      </c>
    </row>
    <row r="89" spans="1:5">
      <c r="A89" s="420"/>
      <c r="B89" s="418"/>
      <c r="C89" s="414" t="s">
        <v>34</v>
      </c>
      <c r="D89" s="414"/>
      <c r="E89" s="8">
        <f>ESF!J33</f>
        <v>0</v>
      </c>
    </row>
    <row r="90" spans="1:5">
      <c r="A90" s="420"/>
      <c r="B90" s="418"/>
      <c r="C90" s="414" t="s">
        <v>36</v>
      </c>
      <c r="D90" s="414"/>
      <c r="E90" s="8">
        <f>ESF!J34</f>
        <v>0</v>
      </c>
    </row>
    <row r="91" spans="1:5">
      <c r="A91" s="420"/>
      <c r="B91" s="418"/>
      <c r="C91" s="414" t="s">
        <v>38</v>
      </c>
      <c r="D91" s="414"/>
      <c r="E91" s="8">
        <f>ESF!J35</f>
        <v>0</v>
      </c>
    </row>
    <row r="92" spans="1:5">
      <c r="A92" s="420"/>
      <c r="B92" s="418"/>
      <c r="C92" s="414" t="s">
        <v>40</v>
      </c>
      <c r="D92" s="414"/>
      <c r="E92" s="8">
        <f>ESF!J36</f>
        <v>0</v>
      </c>
    </row>
    <row r="93" spans="1:5" ht="15.75" thickBot="1">
      <c r="A93" s="420"/>
      <c r="B93" s="2"/>
      <c r="C93" s="415" t="s">
        <v>43</v>
      </c>
      <c r="D93" s="415"/>
      <c r="E93" s="9">
        <f>ESF!J38</f>
        <v>0</v>
      </c>
    </row>
    <row r="94" spans="1:5" ht="15.75" thickBot="1">
      <c r="A94" s="420"/>
      <c r="B94" s="2"/>
      <c r="C94" s="415" t="s">
        <v>45</v>
      </c>
      <c r="D94" s="415"/>
      <c r="E94" s="9">
        <f>ESF!J40</f>
        <v>105970961</v>
      </c>
    </row>
    <row r="95" spans="1:5">
      <c r="A95" s="3"/>
      <c r="B95" s="418" t="s">
        <v>47</v>
      </c>
      <c r="C95" s="416" t="s">
        <v>49</v>
      </c>
      <c r="D95" s="416"/>
      <c r="E95" s="10">
        <f>ESF!J44</f>
        <v>45680915</v>
      </c>
    </row>
    <row r="96" spans="1:5">
      <c r="A96" s="3"/>
      <c r="B96" s="418"/>
      <c r="C96" s="414" t="s">
        <v>50</v>
      </c>
      <c r="D96" s="414"/>
      <c r="E96" s="8">
        <f>ESF!J46</f>
        <v>43993760</v>
      </c>
    </row>
    <row r="97" spans="1:5">
      <c r="A97" s="3"/>
      <c r="B97" s="418"/>
      <c r="C97" s="414" t="s">
        <v>51</v>
      </c>
      <c r="D97" s="414"/>
      <c r="E97" s="8">
        <f>ESF!J47</f>
        <v>1687155</v>
      </c>
    </row>
    <row r="98" spans="1:5">
      <c r="A98" s="3"/>
      <c r="B98" s="418"/>
      <c r="C98" s="414" t="s">
        <v>52</v>
      </c>
      <c r="D98" s="414"/>
      <c r="E98" s="8">
        <f>ESF!J48</f>
        <v>0</v>
      </c>
    </row>
    <row r="99" spans="1:5">
      <c r="A99" s="3"/>
      <c r="B99" s="418"/>
      <c r="C99" s="416" t="s">
        <v>53</v>
      </c>
      <c r="D99" s="416"/>
      <c r="E99" s="10">
        <f>ESF!J50</f>
        <v>28281267</v>
      </c>
    </row>
    <row r="100" spans="1:5">
      <c r="A100" s="3"/>
      <c r="B100" s="418"/>
      <c r="C100" s="414" t="s">
        <v>54</v>
      </c>
      <c r="D100" s="414"/>
      <c r="E100" s="8">
        <f>ESF!J52</f>
        <v>16239327</v>
      </c>
    </row>
    <row r="101" spans="1:5">
      <c r="A101" s="3"/>
      <c r="B101" s="418"/>
      <c r="C101" s="414" t="s">
        <v>55</v>
      </c>
      <c r="D101" s="414"/>
      <c r="E101" s="8">
        <f>ESF!J53</f>
        <v>12041940</v>
      </c>
    </row>
    <row r="102" spans="1:5">
      <c r="A102" s="3"/>
      <c r="B102" s="418"/>
      <c r="C102" s="414" t="s">
        <v>56</v>
      </c>
      <c r="D102" s="414"/>
      <c r="E102" s="8">
        <f>ESF!J54</f>
        <v>0</v>
      </c>
    </row>
    <row r="103" spans="1:5">
      <c r="A103" s="3"/>
      <c r="B103" s="418"/>
      <c r="C103" s="414" t="s">
        <v>57</v>
      </c>
      <c r="D103" s="414"/>
      <c r="E103" s="8">
        <f>ESF!J55</f>
        <v>0</v>
      </c>
    </row>
    <row r="104" spans="1:5">
      <c r="A104" s="3"/>
      <c r="B104" s="418"/>
      <c r="C104" s="414" t="s">
        <v>58</v>
      </c>
      <c r="D104" s="414"/>
      <c r="E104" s="8">
        <f>ESF!J56</f>
        <v>0</v>
      </c>
    </row>
    <row r="105" spans="1:5">
      <c r="A105" s="3"/>
      <c r="B105" s="418"/>
      <c r="C105" s="416" t="s">
        <v>59</v>
      </c>
      <c r="D105" s="416"/>
      <c r="E105" s="10">
        <f>ESF!J58</f>
        <v>0</v>
      </c>
    </row>
    <row r="106" spans="1:5">
      <c r="A106" s="3"/>
      <c r="B106" s="418"/>
      <c r="C106" s="414" t="s">
        <v>60</v>
      </c>
      <c r="D106" s="414"/>
      <c r="E106" s="8">
        <f>ESF!J60</f>
        <v>0</v>
      </c>
    </row>
    <row r="107" spans="1:5">
      <c r="A107" s="3"/>
      <c r="B107" s="418"/>
      <c r="C107" s="414" t="s">
        <v>61</v>
      </c>
      <c r="D107" s="414"/>
      <c r="E107" s="8">
        <f>ESF!J61</f>
        <v>0</v>
      </c>
    </row>
    <row r="108" spans="1:5" ht="15.75" thickBot="1">
      <c r="A108" s="3"/>
      <c r="B108" s="418"/>
      <c r="C108" s="415" t="s">
        <v>62</v>
      </c>
      <c r="D108" s="415"/>
      <c r="E108" s="9">
        <f>ESF!J63</f>
        <v>73962182</v>
      </c>
    </row>
    <row r="109" spans="1:5" ht="15.75" thickBot="1">
      <c r="A109" s="3"/>
      <c r="B109" s="2"/>
      <c r="C109" s="415" t="s">
        <v>63</v>
      </c>
      <c r="D109" s="415"/>
      <c r="E109" s="9">
        <f>ESF!J65</f>
        <v>179933143</v>
      </c>
    </row>
    <row r="110" spans="1:5">
      <c r="A110" s="3"/>
      <c r="B110" s="2"/>
      <c r="C110" s="417" t="s">
        <v>75</v>
      </c>
      <c r="D110" s="5" t="s">
        <v>64</v>
      </c>
      <c r="E110" s="10" t="e">
        <f>ESF!#REF!</f>
        <v>#REF!</v>
      </c>
    </row>
    <row r="111" spans="1:5">
      <c r="A111" s="3"/>
      <c r="B111" s="2"/>
      <c r="C111" s="413"/>
      <c r="D111" s="5" t="s">
        <v>65</v>
      </c>
      <c r="E111" s="10" t="e">
        <f>ESF!#REF!</f>
        <v>#REF!</v>
      </c>
    </row>
    <row r="112" spans="1:5">
      <c r="A112" s="3"/>
      <c r="B112" s="2"/>
      <c r="C112" s="413" t="s">
        <v>74</v>
      </c>
      <c r="D112" s="5" t="s">
        <v>64</v>
      </c>
      <c r="E112" s="10" t="e">
        <f>ESF!#REF!</f>
        <v>#REF!</v>
      </c>
    </row>
    <row r="113" spans="1:5">
      <c r="A113" s="3"/>
      <c r="B113" s="2"/>
      <c r="C113" s="413"/>
      <c r="D113" s="5" t="s">
        <v>65</v>
      </c>
      <c r="E113" s="10" t="e">
        <f>ESF!#REF!</f>
        <v>#REF!</v>
      </c>
    </row>
    <row r="114" spans="1:5">
      <c r="A114" s="419" t="s">
        <v>2</v>
      </c>
      <c r="B114" s="419"/>
      <c r="C114" s="419"/>
      <c r="D114" s="419"/>
      <c r="E114" s="13" t="e">
        <f>ECSF!#REF!</f>
        <v>#REF!</v>
      </c>
    </row>
    <row r="115" spans="1:5" ht="79.5">
      <c r="A115" s="419" t="s">
        <v>4</v>
      </c>
      <c r="B115" s="419"/>
      <c r="C115" s="419"/>
      <c r="D115" s="419"/>
      <c r="E115" s="13" t="str">
        <f>ECSF!C7</f>
        <v>SISTEMA PARA EL DESARROLLO INTEGRAL DE LA FAMILIA DEL ESTADO DE MORELOS</v>
      </c>
    </row>
    <row r="116" spans="1:5">
      <c r="A116" s="419" t="s">
        <v>3</v>
      </c>
      <c r="B116" s="419"/>
      <c r="C116" s="419"/>
      <c r="D116" s="419"/>
      <c r="E116" s="14"/>
    </row>
    <row r="117" spans="1:5">
      <c r="A117" s="419" t="s">
        <v>73</v>
      </c>
      <c r="B117" s="419"/>
      <c r="C117" s="419"/>
      <c r="D117" s="419"/>
      <c r="E117" t="s">
        <v>72</v>
      </c>
    </row>
    <row r="118" spans="1:5">
      <c r="B118" s="421" t="s">
        <v>67</v>
      </c>
      <c r="C118" s="416" t="s">
        <v>6</v>
      </c>
      <c r="D118" s="416"/>
      <c r="E118" s="11">
        <f>ECSF!D14</f>
        <v>1554911</v>
      </c>
    </row>
    <row r="119" spans="1:5">
      <c r="B119" s="421"/>
      <c r="C119" s="416" t="s">
        <v>8</v>
      </c>
      <c r="D119" s="416"/>
      <c r="E119" s="11">
        <f>ECSF!D16</f>
        <v>0</v>
      </c>
    </row>
    <row r="120" spans="1:5">
      <c r="B120" s="421"/>
      <c r="C120" s="414" t="s">
        <v>10</v>
      </c>
      <c r="D120" s="414"/>
      <c r="E120" s="12">
        <f>ECSF!D18</f>
        <v>0</v>
      </c>
    </row>
    <row r="121" spans="1:5">
      <c r="B121" s="421"/>
      <c r="C121" s="414" t="s">
        <v>12</v>
      </c>
      <c r="D121" s="414"/>
      <c r="E121" s="12">
        <f>ECSF!D19</f>
        <v>0</v>
      </c>
    </row>
    <row r="122" spans="1:5">
      <c r="B122" s="421"/>
      <c r="C122" s="414" t="s">
        <v>14</v>
      </c>
      <c r="D122" s="414"/>
      <c r="E122" s="12">
        <f>ECSF!D20</f>
        <v>0</v>
      </c>
    </row>
    <row r="123" spans="1:5">
      <c r="B123" s="421"/>
      <c r="C123" s="414" t="s">
        <v>16</v>
      </c>
      <c r="D123" s="414"/>
      <c r="E123" s="12">
        <f>ECSF!D21</f>
        <v>0</v>
      </c>
    </row>
    <row r="124" spans="1:5">
      <c r="B124" s="421"/>
      <c r="C124" s="414" t="s">
        <v>18</v>
      </c>
      <c r="D124" s="414"/>
      <c r="E124" s="12">
        <f>ECSF!D22</f>
        <v>0</v>
      </c>
    </row>
    <row r="125" spans="1:5">
      <c r="B125" s="421"/>
      <c r="C125" s="414" t="s">
        <v>20</v>
      </c>
      <c r="D125" s="414"/>
      <c r="E125" s="12">
        <f>ECSF!D23</f>
        <v>0</v>
      </c>
    </row>
    <row r="126" spans="1:5">
      <c r="B126" s="421"/>
      <c r="C126" s="414" t="s">
        <v>22</v>
      </c>
      <c r="D126" s="414"/>
      <c r="E126" s="12">
        <f>ECSF!D24</f>
        <v>0</v>
      </c>
    </row>
    <row r="127" spans="1:5">
      <c r="B127" s="421"/>
      <c r="C127" s="416" t="s">
        <v>27</v>
      </c>
      <c r="D127" s="416"/>
      <c r="E127" s="11">
        <f>ECSF!D26</f>
        <v>1554911</v>
      </c>
    </row>
    <row r="128" spans="1:5">
      <c r="B128" s="421"/>
      <c r="C128" s="414" t="s">
        <v>29</v>
      </c>
      <c r="D128" s="414"/>
      <c r="E128" s="12">
        <f>ECSF!D28</f>
        <v>0</v>
      </c>
    </row>
    <row r="129" spans="2:5">
      <c r="B129" s="421"/>
      <c r="C129" s="414" t="s">
        <v>31</v>
      </c>
      <c r="D129" s="414"/>
      <c r="E129" s="12">
        <f>ECSF!D29</f>
        <v>0</v>
      </c>
    </row>
    <row r="130" spans="2:5">
      <c r="B130" s="421"/>
      <c r="C130" s="414" t="s">
        <v>33</v>
      </c>
      <c r="D130" s="414"/>
      <c r="E130" s="12">
        <f>ECSF!D30</f>
        <v>0</v>
      </c>
    </row>
    <row r="131" spans="2:5">
      <c r="B131" s="421"/>
      <c r="C131" s="414" t="s">
        <v>35</v>
      </c>
      <c r="D131" s="414"/>
      <c r="E131" s="12">
        <f>ECSF!D31</f>
        <v>0</v>
      </c>
    </row>
    <row r="132" spans="2:5">
      <c r="B132" s="421"/>
      <c r="C132" s="414" t="s">
        <v>37</v>
      </c>
      <c r="D132" s="414"/>
      <c r="E132" s="12">
        <f>ECSF!D32</f>
        <v>397847</v>
      </c>
    </row>
    <row r="133" spans="2:5">
      <c r="B133" s="421"/>
      <c r="C133" s="414" t="s">
        <v>39</v>
      </c>
      <c r="D133" s="414"/>
      <c r="E133" s="12">
        <f>ECSF!D33</f>
        <v>1157064</v>
      </c>
    </row>
    <row r="134" spans="2:5">
      <c r="B134" s="421"/>
      <c r="C134" s="414" t="s">
        <v>41</v>
      </c>
      <c r="D134" s="414"/>
      <c r="E134" s="12">
        <f>ECSF!D34</f>
        <v>0</v>
      </c>
    </row>
    <row r="135" spans="2:5">
      <c r="B135" s="421"/>
      <c r="C135" s="414" t="s">
        <v>42</v>
      </c>
      <c r="D135" s="414"/>
      <c r="E135" s="12">
        <f>ECSF!D35</f>
        <v>0</v>
      </c>
    </row>
    <row r="136" spans="2:5">
      <c r="B136" s="421"/>
      <c r="C136" s="414" t="s">
        <v>44</v>
      </c>
      <c r="D136" s="414"/>
      <c r="E136" s="12">
        <f>ECSF!D36</f>
        <v>0</v>
      </c>
    </row>
    <row r="137" spans="2:5">
      <c r="B137" s="421"/>
      <c r="C137" s="416" t="s">
        <v>7</v>
      </c>
      <c r="D137" s="416"/>
      <c r="E137" s="11">
        <f>ECSF!I14</f>
        <v>13393754</v>
      </c>
    </row>
    <row r="138" spans="2:5">
      <c r="B138" s="421"/>
      <c r="C138" s="416" t="s">
        <v>9</v>
      </c>
      <c r="D138" s="416"/>
      <c r="E138" s="11">
        <f>ECSF!I16</f>
        <v>13393754</v>
      </c>
    </row>
    <row r="139" spans="2:5">
      <c r="B139" s="421"/>
      <c r="C139" s="414" t="s">
        <v>11</v>
      </c>
      <c r="D139" s="414"/>
      <c r="E139" s="12">
        <f>ECSF!I18</f>
        <v>13002417</v>
      </c>
    </row>
    <row r="140" spans="2:5">
      <c r="B140" s="421"/>
      <c r="C140" s="414" t="s">
        <v>13</v>
      </c>
      <c r="D140" s="414"/>
      <c r="E140" s="12">
        <f>ECSF!I19</f>
        <v>0</v>
      </c>
    </row>
    <row r="141" spans="2:5">
      <c r="B141" s="421"/>
      <c r="C141" s="414" t="s">
        <v>15</v>
      </c>
      <c r="D141" s="414"/>
      <c r="E141" s="12">
        <f>ECSF!I20</f>
        <v>0</v>
      </c>
    </row>
    <row r="142" spans="2:5">
      <c r="B142" s="421"/>
      <c r="C142" s="414" t="s">
        <v>17</v>
      </c>
      <c r="D142" s="414"/>
      <c r="E142" s="12">
        <f>ECSF!I21</f>
        <v>0</v>
      </c>
    </row>
    <row r="143" spans="2:5">
      <c r="B143" s="421"/>
      <c r="C143" s="414" t="s">
        <v>19</v>
      </c>
      <c r="D143" s="414"/>
      <c r="E143" s="12">
        <f>ECSF!I22</f>
        <v>0</v>
      </c>
    </row>
    <row r="144" spans="2:5">
      <c r="B144" s="421"/>
      <c r="C144" s="414" t="s">
        <v>21</v>
      </c>
      <c r="D144" s="414"/>
      <c r="E144" s="12">
        <f>ECSF!I23</f>
        <v>0</v>
      </c>
    </row>
    <row r="145" spans="2:5">
      <c r="B145" s="421"/>
      <c r="C145" s="414" t="s">
        <v>23</v>
      </c>
      <c r="D145" s="414"/>
      <c r="E145" s="12">
        <f>ECSF!I24</f>
        <v>0</v>
      </c>
    </row>
    <row r="146" spans="2:5">
      <c r="B146" s="421"/>
      <c r="C146" s="414" t="s">
        <v>24</v>
      </c>
      <c r="D146" s="414"/>
      <c r="E146" s="12">
        <f>ECSF!I25</f>
        <v>391337</v>
      </c>
    </row>
    <row r="147" spans="2:5">
      <c r="B147" s="421"/>
      <c r="C147" s="423" t="s">
        <v>28</v>
      </c>
      <c r="D147" s="423"/>
      <c r="E147" s="11">
        <f>ECSF!I27</f>
        <v>0</v>
      </c>
    </row>
    <row r="148" spans="2:5">
      <c r="B148" s="421"/>
      <c r="C148" s="414" t="s">
        <v>30</v>
      </c>
      <c r="D148" s="414"/>
      <c r="E148" s="12">
        <f>ECSF!I29</f>
        <v>0</v>
      </c>
    </row>
    <row r="149" spans="2:5">
      <c r="B149" s="421"/>
      <c r="C149" s="414" t="s">
        <v>32</v>
      </c>
      <c r="D149" s="414"/>
      <c r="E149" s="12">
        <f>ECSF!I30</f>
        <v>0</v>
      </c>
    </row>
    <row r="150" spans="2:5">
      <c r="B150" s="421"/>
      <c r="C150" s="414" t="s">
        <v>34</v>
      </c>
      <c r="D150" s="414"/>
      <c r="E150" s="12">
        <f>ECSF!I31</f>
        <v>0</v>
      </c>
    </row>
    <row r="151" spans="2:5">
      <c r="B151" s="421"/>
      <c r="C151" s="414" t="s">
        <v>36</v>
      </c>
      <c r="D151" s="414"/>
      <c r="E151" s="12">
        <f>ECSF!I32</f>
        <v>0</v>
      </c>
    </row>
    <row r="152" spans="2:5">
      <c r="B152" s="421"/>
      <c r="C152" s="414" t="s">
        <v>38</v>
      </c>
      <c r="D152" s="414"/>
      <c r="E152" s="12">
        <f>ECSF!I33</f>
        <v>0</v>
      </c>
    </row>
    <row r="153" spans="2:5">
      <c r="B153" s="421"/>
      <c r="C153" s="414" t="s">
        <v>40</v>
      </c>
      <c r="D153" s="414"/>
      <c r="E153" s="12">
        <f>ECSF!I34</f>
        <v>0</v>
      </c>
    </row>
    <row r="154" spans="2:5">
      <c r="B154" s="421"/>
      <c r="C154" s="416" t="s">
        <v>47</v>
      </c>
      <c r="D154" s="416"/>
      <c r="E154" s="11">
        <f>ECSF!I36</f>
        <v>55214905</v>
      </c>
    </row>
    <row r="155" spans="2:5">
      <c r="B155" s="421"/>
      <c r="C155" s="416" t="s">
        <v>49</v>
      </c>
      <c r="D155" s="416"/>
      <c r="E155" s="11">
        <f>ECSF!I38</f>
        <v>0</v>
      </c>
    </row>
    <row r="156" spans="2:5">
      <c r="B156" s="421"/>
      <c r="C156" s="414" t="s">
        <v>50</v>
      </c>
      <c r="D156" s="414"/>
      <c r="E156" s="12">
        <f>ECSF!I40</f>
        <v>0</v>
      </c>
    </row>
    <row r="157" spans="2:5">
      <c r="B157" s="421"/>
      <c r="C157" s="414" t="s">
        <v>51</v>
      </c>
      <c r="D157" s="414"/>
      <c r="E157" s="12">
        <f>ECSF!I41</f>
        <v>0</v>
      </c>
    </row>
    <row r="158" spans="2:5">
      <c r="B158" s="421"/>
      <c r="C158" s="414" t="s">
        <v>52</v>
      </c>
      <c r="D158" s="414"/>
      <c r="E158" s="12">
        <f>ECSF!I42</f>
        <v>0</v>
      </c>
    </row>
    <row r="159" spans="2:5">
      <c r="B159" s="421"/>
      <c r="C159" s="416" t="s">
        <v>53</v>
      </c>
      <c r="D159" s="416"/>
      <c r="E159" s="11">
        <f>ECSF!I44</f>
        <v>55214905</v>
      </c>
    </row>
    <row r="160" spans="2:5">
      <c r="B160" s="421"/>
      <c r="C160" s="414" t="s">
        <v>54</v>
      </c>
      <c r="D160" s="414"/>
      <c r="E160" s="12">
        <f>ECSF!I46</f>
        <v>0</v>
      </c>
    </row>
    <row r="161" spans="2:5">
      <c r="B161" s="421"/>
      <c r="C161" s="414" t="s">
        <v>55</v>
      </c>
      <c r="D161" s="414"/>
      <c r="E161" s="12">
        <f>ECSF!I47</f>
        <v>26150354</v>
      </c>
    </row>
    <row r="162" spans="2:5">
      <c r="B162" s="421"/>
      <c r="C162" s="414" t="s">
        <v>56</v>
      </c>
      <c r="D162" s="414"/>
      <c r="E162" s="12">
        <f>ECSF!I48</f>
        <v>29064551</v>
      </c>
    </row>
    <row r="163" spans="2:5">
      <c r="B163" s="421"/>
      <c r="C163" s="414" t="s">
        <v>57</v>
      </c>
      <c r="D163" s="414"/>
      <c r="E163" s="12">
        <f>ECSF!I49</f>
        <v>0</v>
      </c>
    </row>
    <row r="164" spans="2:5">
      <c r="B164" s="421"/>
      <c r="C164" s="414" t="s">
        <v>58</v>
      </c>
      <c r="D164" s="414"/>
      <c r="E164" s="12">
        <f>ECSF!I50</f>
        <v>0</v>
      </c>
    </row>
    <row r="165" spans="2:5">
      <c r="B165" s="421"/>
      <c r="C165" s="416" t="s">
        <v>59</v>
      </c>
      <c r="D165" s="416"/>
      <c r="E165" s="11">
        <f>ECSF!I52</f>
        <v>0</v>
      </c>
    </row>
    <row r="166" spans="2:5">
      <c r="B166" s="421"/>
      <c r="C166" s="414" t="s">
        <v>60</v>
      </c>
      <c r="D166" s="414"/>
      <c r="E166" s="12">
        <f>ECSF!I54</f>
        <v>0</v>
      </c>
    </row>
    <row r="167" spans="2:5" ht="15" customHeight="1" thickBot="1">
      <c r="B167" s="422"/>
      <c r="C167" s="414" t="s">
        <v>61</v>
      </c>
      <c r="D167" s="414"/>
      <c r="E167" s="12">
        <f>ECSF!I55</f>
        <v>0</v>
      </c>
    </row>
    <row r="168" spans="2:5">
      <c r="B168" s="421" t="s">
        <v>68</v>
      </c>
      <c r="C168" s="416" t="s">
        <v>6</v>
      </c>
      <c r="D168" s="416"/>
      <c r="E168" s="11">
        <f>ECSF!E14</f>
        <v>16435236</v>
      </c>
    </row>
    <row r="169" spans="2:5" ht="15" customHeight="1">
      <c r="B169" s="421"/>
      <c r="C169" s="416" t="s">
        <v>8</v>
      </c>
      <c r="D169" s="416"/>
      <c r="E169" s="11">
        <f>ECSF!E16</f>
        <v>11123570</v>
      </c>
    </row>
    <row r="170" spans="2:5" ht="15" customHeight="1">
      <c r="B170" s="421"/>
      <c r="C170" s="414" t="s">
        <v>10</v>
      </c>
      <c r="D170" s="414"/>
      <c r="E170" s="12">
        <f>ECSF!E18</f>
        <v>5891054</v>
      </c>
    </row>
    <row r="171" spans="2:5" ht="15" customHeight="1">
      <c r="B171" s="421"/>
      <c r="C171" s="414" t="s">
        <v>12</v>
      </c>
      <c r="D171" s="414"/>
      <c r="E171" s="12">
        <f>ECSF!E19</f>
        <v>4753776</v>
      </c>
    </row>
    <row r="172" spans="2:5">
      <c r="B172" s="421"/>
      <c r="C172" s="414" t="s">
        <v>14</v>
      </c>
      <c r="D172" s="414"/>
      <c r="E172" s="12">
        <f>ECSF!E20</f>
        <v>0</v>
      </c>
    </row>
    <row r="173" spans="2:5">
      <c r="B173" s="421"/>
      <c r="C173" s="414" t="s">
        <v>16</v>
      </c>
      <c r="D173" s="414"/>
      <c r="E173" s="12">
        <f>ECSF!E21</f>
        <v>0</v>
      </c>
    </row>
    <row r="174" spans="2:5" ht="15" customHeight="1">
      <c r="B174" s="421"/>
      <c r="C174" s="414" t="s">
        <v>18</v>
      </c>
      <c r="D174" s="414"/>
      <c r="E174" s="12">
        <f>ECSF!E22</f>
        <v>478740</v>
      </c>
    </row>
    <row r="175" spans="2:5" ht="15" customHeight="1">
      <c r="B175" s="421"/>
      <c r="C175" s="414" t="s">
        <v>20</v>
      </c>
      <c r="D175" s="414"/>
      <c r="E175" s="12">
        <f>ECSF!E23</f>
        <v>0</v>
      </c>
    </row>
    <row r="176" spans="2:5">
      <c r="B176" s="421"/>
      <c r="C176" s="414" t="s">
        <v>22</v>
      </c>
      <c r="D176" s="414"/>
      <c r="E176" s="12">
        <f>ECSF!E24</f>
        <v>0</v>
      </c>
    </row>
    <row r="177" spans="2:5" ht="15" customHeight="1">
      <c r="B177" s="421"/>
      <c r="C177" s="416" t="s">
        <v>27</v>
      </c>
      <c r="D177" s="416"/>
      <c r="E177" s="11">
        <f>ECSF!E26</f>
        <v>5311666</v>
      </c>
    </row>
    <row r="178" spans="2:5">
      <c r="B178" s="421"/>
      <c r="C178" s="414" t="s">
        <v>29</v>
      </c>
      <c r="D178" s="414"/>
      <c r="E178" s="12">
        <f>ECSF!E28</f>
        <v>0</v>
      </c>
    </row>
    <row r="179" spans="2:5" ht="15" customHeight="1">
      <c r="B179" s="421"/>
      <c r="C179" s="414" t="s">
        <v>31</v>
      </c>
      <c r="D179" s="414"/>
      <c r="E179" s="12">
        <f>ECSF!E29</f>
        <v>0</v>
      </c>
    </row>
    <row r="180" spans="2:5" ht="15" customHeight="1">
      <c r="B180" s="421"/>
      <c r="C180" s="414" t="s">
        <v>33</v>
      </c>
      <c r="D180" s="414"/>
      <c r="E180" s="12">
        <f>ECSF!E30</f>
        <v>2244843</v>
      </c>
    </row>
    <row r="181" spans="2:5" ht="15" customHeight="1">
      <c r="B181" s="421"/>
      <c r="C181" s="414" t="s">
        <v>35</v>
      </c>
      <c r="D181" s="414"/>
      <c r="E181" s="12">
        <f>ECSF!E31</f>
        <v>3066823</v>
      </c>
    </row>
    <row r="182" spans="2:5" ht="15" customHeight="1">
      <c r="B182" s="421"/>
      <c r="C182" s="414" t="s">
        <v>37</v>
      </c>
      <c r="D182" s="414"/>
      <c r="E182" s="12">
        <f>ECSF!E32</f>
        <v>0</v>
      </c>
    </row>
    <row r="183" spans="2:5" ht="15" customHeight="1">
      <c r="B183" s="421"/>
      <c r="C183" s="414" t="s">
        <v>39</v>
      </c>
      <c r="D183" s="414"/>
      <c r="E183" s="12">
        <f>ECSF!E33</f>
        <v>0</v>
      </c>
    </row>
    <row r="184" spans="2:5" ht="15" customHeight="1">
      <c r="B184" s="421"/>
      <c r="C184" s="414" t="s">
        <v>41</v>
      </c>
      <c r="D184" s="414"/>
      <c r="E184" s="12">
        <f>ECSF!E34</f>
        <v>0</v>
      </c>
    </row>
    <row r="185" spans="2:5" ht="15" customHeight="1">
      <c r="B185" s="421"/>
      <c r="C185" s="414" t="s">
        <v>42</v>
      </c>
      <c r="D185" s="414"/>
      <c r="E185" s="12">
        <f>ECSF!E35</f>
        <v>0</v>
      </c>
    </row>
    <row r="186" spans="2:5" ht="15" customHeight="1">
      <c r="B186" s="421"/>
      <c r="C186" s="414" t="s">
        <v>44</v>
      </c>
      <c r="D186" s="414"/>
      <c r="E186" s="12">
        <f>ECSF!E36</f>
        <v>0</v>
      </c>
    </row>
    <row r="187" spans="2:5" ht="15" customHeight="1">
      <c r="B187" s="421"/>
      <c r="C187" s="416" t="s">
        <v>7</v>
      </c>
      <c r="D187" s="416"/>
      <c r="E187" s="11">
        <f>ECSF!J14</f>
        <v>2004644</v>
      </c>
    </row>
    <row r="188" spans="2:5">
      <c r="B188" s="421"/>
      <c r="C188" s="416" t="s">
        <v>9</v>
      </c>
      <c r="D188" s="416"/>
      <c r="E188" s="11">
        <f>ECSF!J16</f>
        <v>2004644</v>
      </c>
    </row>
    <row r="189" spans="2:5">
      <c r="B189" s="421"/>
      <c r="C189" s="414" t="s">
        <v>11</v>
      </c>
      <c r="D189" s="414"/>
      <c r="E189" s="12">
        <f>ECSF!J18</f>
        <v>0</v>
      </c>
    </row>
    <row r="190" spans="2:5">
      <c r="B190" s="421"/>
      <c r="C190" s="414" t="s">
        <v>13</v>
      </c>
      <c r="D190" s="414"/>
      <c r="E190" s="12">
        <f>ECSF!J19</f>
        <v>0</v>
      </c>
    </row>
    <row r="191" spans="2:5" ht="15" customHeight="1">
      <c r="B191" s="421"/>
      <c r="C191" s="414" t="s">
        <v>15</v>
      </c>
      <c r="D191" s="414"/>
      <c r="E191" s="12">
        <f>ECSF!J20</f>
        <v>0</v>
      </c>
    </row>
    <row r="192" spans="2:5">
      <c r="B192" s="421"/>
      <c r="C192" s="414" t="s">
        <v>17</v>
      </c>
      <c r="D192" s="414"/>
      <c r="E192" s="12">
        <f>ECSF!J21</f>
        <v>0</v>
      </c>
    </row>
    <row r="193" spans="2:5" ht="15" customHeight="1">
      <c r="B193" s="421"/>
      <c r="C193" s="414" t="s">
        <v>19</v>
      </c>
      <c r="D193" s="414"/>
      <c r="E193" s="12">
        <f>ECSF!J22</f>
        <v>0</v>
      </c>
    </row>
    <row r="194" spans="2:5" ht="15" customHeight="1">
      <c r="B194" s="421"/>
      <c r="C194" s="414" t="s">
        <v>21</v>
      </c>
      <c r="D194" s="414"/>
      <c r="E194" s="12">
        <f>ECSF!J23</f>
        <v>0</v>
      </c>
    </row>
    <row r="195" spans="2:5" ht="15" customHeight="1">
      <c r="B195" s="421"/>
      <c r="C195" s="414" t="s">
        <v>23</v>
      </c>
      <c r="D195" s="414"/>
      <c r="E195" s="12">
        <f>ECSF!J24</f>
        <v>2004644</v>
      </c>
    </row>
    <row r="196" spans="2:5" ht="15" customHeight="1">
      <c r="B196" s="421"/>
      <c r="C196" s="414" t="s">
        <v>24</v>
      </c>
      <c r="D196" s="414"/>
      <c r="E196" s="12">
        <f>ECSF!J25</f>
        <v>0</v>
      </c>
    </row>
    <row r="197" spans="2:5" ht="15" customHeight="1">
      <c r="B197" s="421"/>
      <c r="C197" s="423" t="s">
        <v>28</v>
      </c>
      <c r="D197" s="423"/>
      <c r="E197" s="11">
        <f>ECSF!J27</f>
        <v>0</v>
      </c>
    </row>
    <row r="198" spans="2:5" ht="15" customHeight="1">
      <c r="B198" s="421"/>
      <c r="C198" s="414" t="s">
        <v>30</v>
      </c>
      <c r="D198" s="414"/>
      <c r="E198" s="12">
        <f>ECSF!J29</f>
        <v>0</v>
      </c>
    </row>
    <row r="199" spans="2:5" ht="15" customHeight="1">
      <c r="B199" s="421"/>
      <c r="C199" s="414" t="s">
        <v>32</v>
      </c>
      <c r="D199" s="414"/>
      <c r="E199" s="12">
        <f>ECSF!J30</f>
        <v>0</v>
      </c>
    </row>
    <row r="200" spans="2:5" ht="15" customHeight="1">
      <c r="B200" s="421"/>
      <c r="C200" s="414" t="s">
        <v>34</v>
      </c>
      <c r="D200" s="414"/>
      <c r="E200" s="12">
        <f>ECSF!J31</f>
        <v>0</v>
      </c>
    </row>
    <row r="201" spans="2:5">
      <c r="B201" s="421"/>
      <c r="C201" s="414" t="s">
        <v>36</v>
      </c>
      <c r="D201" s="414"/>
      <c r="E201" s="12">
        <f>ECSF!J32</f>
        <v>0</v>
      </c>
    </row>
    <row r="202" spans="2:5" ht="15" customHeight="1">
      <c r="B202" s="421"/>
      <c r="C202" s="414" t="s">
        <v>38</v>
      </c>
      <c r="D202" s="414"/>
      <c r="E202" s="12">
        <f>ECSF!J33</f>
        <v>0</v>
      </c>
    </row>
    <row r="203" spans="2:5">
      <c r="B203" s="421"/>
      <c r="C203" s="414" t="s">
        <v>40</v>
      </c>
      <c r="D203" s="414"/>
      <c r="E203" s="12">
        <f>ECSF!J34</f>
        <v>0</v>
      </c>
    </row>
    <row r="204" spans="2:5" ht="15" customHeight="1">
      <c r="B204" s="421"/>
      <c r="C204" s="416" t="s">
        <v>47</v>
      </c>
      <c r="D204" s="416"/>
      <c r="E204" s="11">
        <f>ECSF!J36</f>
        <v>51723690</v>
      </c>
    </row>
    <row r="205" spans="2:5" ht="15" customHeight="1">
      <c r="B205" s="421"/>
      <c r="C205" s="416" t="s">
        <v>49</v>
      </c>
      <c r="D205" s="416"/>
      <c r="E205" s="11">
        <f>ECSF!J38</f>
        <v>45441480</v>
      </c>
    </row>
    <row r="206" spans="2:5" ht="15" customHeight="1">
      <c r="B206" s="421"/>
      <c r="C206" s="414" t="s">
        <v>50</v>
      </c>
      <c r="D206" s="414"/>
      <c r="E206" s="12">
        <f>ECSF!J40</f>
        <v>43993760</v>
      </c>
    </row>
    <row r="207" spans="2:5" ht="15" customHeight="1">
      <c r="B207" s="421"/>
      <c r="C207" s="414" t="s">
        <v>51</v>
      </c>
      <c r="D207" s="414"/>
      <c r="E207" s="12">
        <f>ECSF!J41</f>
        <v>1447720</v>
      </c>
    </row>
    <row r="208" spans="2:5" ht="15" customHeight="1">
      <c r="B208" s="421"/>
      <c r="C208" s="414" t="s">
        <v>52</v>
      </c>
      <c r="D208" s="414"/>
      <c r="E208" s="12">
        <f>ECSF!J42</f>
        <v>0</v>
      </c>
    </row>
    <row r="209" spans="2:5" ht="15" customHeight="1">
      <c r="B209" s="421"/>
      <c r="C209" s="416" t="s">
        <v>53</v>
      </c>
      <c r="D209" s="416"/>
      <c r="E209" s="11">
        <f>ECSF!J44</f>
        <v>6282210</v>
      </c>
    </row>
    <row r="210" spans="2:5">
      <c r="B210" s="421"/>
      <c r="C210" s="414" t="s">
        <v>54</v>
      </c>
      <c r="D210" s="414"/>
      <c r="E210" s="12">
        <f>ECSF!J46</f>
        <v>6282210</v>
      </c>
    </row>
    <row r="211" spans="2:5" ht="15" customHeight="1">
      <c r="B211" s="421"/>
      <c r="C211" s="414" t="s">
        <v>55</v>
      </c>
      <c r="D211" s="414"/>
      <c r="E211" s="12">
        <f>ECSF!J47</f>
        <v>0</v>
      </c>
    </row>
    <row r="212" spans="2:5">
      <c r="B212" s="421"/>
      <c r="C212" s="414" t="s">
        <v>56</v>
      </c>
      <c r="D212" s="414"/>
      <c r="E212" s="12">
        <f>ECSF!J48</f>
        <v>0</v>
      </c>
    </row>
    <row r="213" spans="2:5" ht="15" customHeight="1">
      <c r="B213" s="421"/>
      <c r="C213" s="414" t="s">
        <v>57</v>
      </c>
      <c r="D213" s="414"/>
      <c r="E213" s="12">
        <f>ECSF!J49</f>
        <v>0</v>
      </c>
    </row>
    <row r="214" spans="2:5">
      <c r="B214" s="421"/>
      <c r="C214" s="414" t="s">
        <v>58</v>
      </c>
      <c r="D214" s="414"/>
      <c r="E214" s="12">
        <f>ECSF!J50</f>
        <v>0</v>
      </c>
    </row>
    <row r="215" spans="2:5">
      <c r="B215" s="421"/>
      <c r="C215" s="416" t="s">
        <v>59</v>
      </c>
      <c r="D215" s="416"/>
      <c r="E215" s="11">
        <f>ECSF!J52</f>
        <v>0</v>
      </c>
    </row>
    <row r="216" spans="2:5">
      <c r="B216" s="421"/>
      <c r="C216" s="414" t="s">
        <v>60</v>
      </c>
      <c r="D216" s="414"/>
      <c r="E216" s="12">
        <f>ECSF!J54</f>
        <v>0</v>
      </c>
    </row>
    <row r="217" spans="2:5" ht="15.75" thickBot="1">
      <c r="B217" s="422"/>
      <c r="C217" s="414" t="s">
        <v>61</v>
      </c>
      <c r="D217" s="414"/>
      <c r="E217" s="12">
        <f>ECSF!J55</f>
        <v>0</v>
      </c>
    </row>
    <row r="218" spans="2:5">
      <c r="C218" s="417" t="s">
        <v>75</v>
      </c>
      <c r="D218" s="5" t="s">
        <v>64</v>
      </c>
      <c r="E218" s="15" t="e">
        <f>ECSF!#REF!</f>
        <v>#REF!</v>
      </c>
    </row>
    <row r="219" spans="2:5">
      <c r="C219" s="413"/>
      <c r="D219" s="5" t="s">
        <v>65</v>
      </c>
      <c r="E219" s="15" t="e">
        <f>ECSF!#REF!</f>
        <v>#REF!</v>
      </c>
    </row>
    <row r="220" spans="2:5">
      <c r="C220" s="413" t="s">
        <v>74</v>
      </c>
      <c r="D220" s="5" t="s">
        <v>64</v>
      </c>
      <c r="E220" s="15" t="e">
        <f>ECSF!#REF!</f>
        <v>#REF!</v>
      </c>
    </row>
    <row r="221" spans="2:5">
      <c r="C221" s="413"/>
      <c r="D221" s="5" t="s">
        <v>65</v>
      </c>
      <c r="E221" s="15" t="e">
        <f>ECSF!#REF!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opLeftCell="A34" zoomScale="95" zoomScaleNormal="95" workbookViewId="0">
      <selection activeCell="A42" sqref="A42:XFD48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60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37"/>
      <c r="D1" s="437"/>
      <c r="E1" s="437"/>
      <c r="F1" s="438"/>
      <c r="G1" s="438"/>
      <c r="H1" s="438"/>
      <c r="I1" s="138"/>
      <c r="J1" s="21"/>
      <c r="K1" s="21"/>
    </row>
    <row r="2" spans="1:13" s="19" customFormat="1" ht="6" customHeight="1">
      <c r="B2" s="38"/>
    </row>
    <row r="3" spans="1:13" s="19" customFormat="1" ht="14.1" customHeight="1">
      <c r="B3" s="85"/>
      <c r="C3" s="410" t="s">
        <v>194</v>
      </c>
      <c r="D3" s="410"/>
      <c r="E3" s="410"/>
      <c r="F3" s="410"/>
      <c r="G3" s="410"/>
      <c r="H3" s="85"/>
      <c r="I3" s="85"/>
      <c r="J3" s="20"/>
      <c r="K3" s="20"/>
    </row>
    <row r="4" spans="1:13" s="19" customFormat="1" ht="14.1" customHeight="1">
      <c r="B4" s="85"/>
      <c r="C4" s="410" t="s">
        <v>147</v>
      </c>
      <c r="D4" s="410"/>
      <c r="E4" s="410"/>
      <c r="F4" s="410"/>
      <c r="G4" s="410"/>
      <c r="H4" s="85"/>
      <c r="I4" s="85"/>
      <c r="J4" s="20"/>
      <c r="K4" s="20"/>
    </row>
    <row r="5" spans="1:13" s="19" customFormat="1" ht="14.1" customHeight="1">
      <c r="B5" s="85"/>
      <c r="C5" s="410" t="s">
        <v>216</v>
      </c>
      <c r="D5" s="410"/>
      <c r="E5" s="410"/>
      <c r="F5" s="410"/>
      <c r="G5" s="410"/>
      <c r="H5" s="85"/>
      <c r="I5" s="85"/>
      <c r="J5" s="20"/>
      <c r="K5" s="20"/>
    </row>
    <row r="6" spans="1:13" s="19" customFormat="1" ht="14.1" customHeight="1">
      <c r="B6" s="85"/>
      <c r="C6" s="410" t="s">
        <v>1</v>
      </c>
      <c r="D6" s="410"/>
      <c r="E6" s="410"/>
      <c r="F6" s="410"/>
      <c r="G6" s="410"/>
      <c r="H6" s="85"/>
      <c r="I6" s="85"/>
      <c r="J6" s="20"/>
      <c r="K6" s="20"/>
    </row>
    <row r="7" spans="1:13" s="19" customFormat="1" ht="20.100000000000001" customHeight="1">
      <c r="A7" s="61"/>
      <c r="B7" s="24" t="s">
        <v>4</v>
      </c>
      <c r="C7" s="402" t="s">
        <v>410</v>
      </c>
      <c r="D7" s="402"/>
      <c r="E7" s="402"/>
      <c r="F7" s="402"/>
      <c r="G7" s="402"/>
      <c r="H7" s="116"/>
      <c r="I7" s="139"/>
      <c r="J7" s="139"/>
      <c r="K7" s="139"/>
      <c r="L7" s="139"/>
      <c r="M7" s="139"/>
    </row>
    <row r="8" spans="1:13" s="19" customFormat="1" ht="6.75" customHeight="1">
      <c r="A8" s="411"/>
      <c r="B8" s="411"/>
      <c r="C8" s="411"/>
      <c r="D8" s="411"/>
      <c r="E8" s="411"/>
      <c r="F8" s="411"/>
      <c r="G8" s="411"/>
      <c r="H8" s="411"/>
      <c r="I8" s="411"/>
    </row>
    <row r="9" spans="1:13" s="19" customFormat="1" ht="3" customHeight="1">
      <c r="A9" s="411"/>
      <c r="B9" s="411"/>
      <c r="C9" s="411"/>
      <c r="D9" s="411"/>
      <c r="E9" s="411"/>
      <c r="F9" s="411"/>
      <c r="G9" s="411"/>
      <c r="H9" s="411"/>
      <c r="I9" s="411"/>
    </row>
    <row r="10" spans="1:13" s="144" customFormat="1" ht="25.5">
      <c r="A10" s="140"/>
      <c r="B10" s="429" t="s">
        <v>76</v>
      </c>
      <c r="C10" s="429"/>
      <c r="D10" s="141" t="s">
        <v>148</v>
      </c>
      <c r="E10" s="141" t="s">
        <v>149</v>
      </c>
      <c r="F10" s="142" t="s">
        <v>150</v>
      </c>
      <c r="G10" s="142" t="s">
        <v>151</v>
      </c>
      <c r="H10" s="142" t="s">
        <v>152</v>
      </c>
      <c r="I10" s="143"/>
    </row>
    <row r="11" spans="1:13" s="144" customFormat="1" ht="12.75">
      <c r="A11" s="145"/>
      <c r="B11" s="430"/>
      <c r="C11" s="430"/>
      <c r="D11" s="146">
        <v>1</v>
      </c>
      <c r="E11" s="146">
        <v>2</v>
      </c>
      <c r="F11" s="147">
        <v>3</v>
      </c>
      <c r="G11" s="147" t="s">
        <v>153</v>
      </c>
      <c r="H11" s="147" t="s">
        <v>154</v>
      </c>
      <c r="I11" s="148"/>
    </row>
    <row r="12" spans="1:13" s="19" customFormat="1" ht="3" customHeight="1">
      <c r="A12" s="431"/>
      <c r="B12" s="411"/>
      <c r="C12" s="411"/>
      <c r="D12" s="411"/>
      <c r="E12" s="411"/>
      <c r="F12" s="411"/>
      <c r="G12" s="411"/>
      <c r="H12" s="411"/>
      <c r="I12" s="432"/>
    </row>
    <row r="13" spans="1:13" s="19" customFormat="1" ht="3" customHeight="1">
      <c r="A13" s="433"/>
      <c r="B13" s="434"/>
      <c r="C13" s="434"/>
      <c r="D13" s="434"/>
      <c r="E13" s="434"/>
      <c r="F13" s="434"/>
      <c r="G13" s="434"/>
      <c r="H13" s="434"/>
      <c r="I13" s="435"/>
      <c r="J13" s="20"/>
      <c r="K13" s="20"/>
    </row>
    <row r="14" spans="1:13" s="19" customFormat="1" ht="12.75">
      <c r="A14" s="72"/>
      <c r="B14" s="436" t="s">
        <v>6</v>
      </c>
      <c r="C14" s="436"/>
      <c r="D14" s="149">
        <f>+D16+D26</f>
        <v>179933143</v>
      </c>
      <c r="E14" s="149">
        <f>+E16+E26</f>
        <v>1101605864</v>
      </c>
      <c r="F14" s="149">
        <f>+F16+F26</f>
        <v>1086725539</v>
      </c>
      <c r="G14" s="149">
        <f t="shared" ref="G14:H14" si="0">+G16+G26</f>
        <v>194813468</v>
      </c>
      <c r="H14" s="149">
        <f t="shared" si="0"/>
        <v>14880325</v>
      </c>
      <c r="I14" s="150"/>
      <c r="J14" s="20"/>
      <c r="K14" s="20"/>
    </row>
    <row r="15" spans="1:13" s="19" customFormat="1" ht="5.0999999999999996" customHeight="1">
      <c r="A15" s="72"/>
      <c r="B15" s="151"/>
      <c r="C15" s="151"/>
      <c r="D15" s="149"/>
      <c r="E15" s="149"/>
      <c r="F15" s="149"/>
      <c r="G15" s="149"/>
      <c r="H15" s="149"/>
      <c r="I15" s="150"/>
      <c r="J15" s="20"/>
      <c r="K15" s="20"/>
    </row>
    <row r="16" spans="1:13" s="19" customFormat="1" ht="21">
      <c r="A16" s="152"/>
      <c r="B16" s="397" t="s">
        <v>8</v>
      </c>
      <c r="C16" s="397"/>
      <c r="D16" s="153">
        <f>SUM(D18:D24)</f>
        <v>108266863</v>
      </c>
      <c r="E16" s="153">
        <f>SUM(E18:E24)</f>
        <v>1096692045</v>
      </c>
      <c r="F16" s="153">
        <f>SUM(F18:F24)</f>
        <v>1085568475</v>
      </c>
      <c r="G16" s="153">
        <f>D16+E16-F16</f>
        <v>119390433</v>
      </c>
      <c r="H16" s="153">
        <f>G16-D16</f>
        <v>11123570</v>
      </c>
      <c r="I16" s="154"/>
      <c r="J16" s="20"/>
      <c r="K16" s="235"/>
    </row>
    <row r="17" spans="1:14" s="19" customFormat="1" ht="5.0999999999999996" customHeight="1">
      <c r="A17" s="35"/>
      <c r="B17" s="38"/>
      <c r="C17" s="38"/>
      <c r="D17" s="155"/>
      <c r="E17" s="155"/>
      <c r="F17" s="155"/>
      <c r="G17" s="155"/>
      <c r="H17" s="155"/>
      <c r="I17" s="112"/>
      <c r="J17" s="20"/>
      <c r="K17" s="235"/>
    </row>
    <row r="18" spans="1:14" s="19" customFormat="1" ht="19.5" customHeight="1">
      <c r="A18" s="35"/>
      <c r="B18" s="425" t="s">
        <v>10</v>
      </c>
      <c r="C18" s="425"/>
      <c r="D18" s="113">
        <f>+ESF!E18</f>
        <v>17658721</v>
      </c>
      <c r="E18" s="338">
        <v>585819558</v>
      </c>
      <c r="F18" s="338">
        <v>579928504</v>
      </c>
      <c r="G18" s="71">
        <f>D18+E18-F18</f>
        <v>23549775</v>
      </c>
      <c r="H18" s="71">
        <f>G18-D18</f>
        <v>5891054</v>
      </c>
      <c r="I18" s="112"/>
      <c r="J18" s="20"/>
      <c r="K18" s="235" t="str">
        <f>IF(G18=ESF!D18," ","Error")</f>
        <v xml:space="preserve"> </v>
      </c>
    </row>
    <row r="19" spans="1:14" s="19" customFormat="1" ht="19.5" customHeight="1">
      <c r="A19" s="35"/>
      <c r="B19" s="425" t="s">
        <v>12</v>
      </c>
      <c r="C19" s="425"/>
      <c r="D19" s="113">
        <f>+ESF!E19</f>
        <v>89905466</v>
      </c>
      <c r="E19" s="375">
        <v>508237603</v>
      </c>
      <c r="F19" s="375">
        <v>503483827</v>
      </c>
      <c r="G19" s="71">
        <f t="shared" ref="G19:G24" si="1">D19+E19-F19</f>
        <v>94659242</v>
      </c>
      <c r="H19" s="71">
        <f t="shared" ref="H19:H24" si="2">G19-D19</f>
        <v>4753776</v>
      </c>
      <c r="I19" s="112"/>
      <c r="J19" s="20"/>
      <c r="K19" s="235" t="str">
        <f>IF(G19=ESF!D19," ","Error")</f>
        <v xml:space="preserve"> </v>
      </c>
    </row>
    <row r="20" spans="1:14" s="19" customFormat="1" ht="19.5" customHeight="1">
      <c r="A20" s="35"/>
      <c r="B20" s="425" t="s">
        <v>14</v>
      </c>
      <c r="C20" s="425"/>
      <c r="D20" s="113">
        <f>+ESF!E20</f>
        <v>7766</v>
      </c>
      <c r="E20" s="338">
        <v>0</v>
      </c>
      <c r="F20" s="338">
        <v>0</v>
      </c>
      <c r="G20" s="71">
        <f t="shared" si="1"/>
        <v>7766</v>
      </c>
      <c r="H20" s="71">
        <f t="shared" si="2"/>
        <v>0</v>
      </c>
      <c r="I20" s="112"/>
      <c r="J20" s="20"/>
      <c r="K20" s="235" t="str">
        <f>IF(G20=ESF!D20," ","Error")</f>
        <v xml:space="preserve"> </v>
      </c>
    </row>
    <row r="21" spans="1:14" s="19" customFormat="1" ht="19.5" customHeight="1">
      <c r="A21" s="35"/>
      <c r="B21" s="425" t="s">
        <v>16</v>
      </c>
      <c r="C21" s="425"/>
      <c r="D21" s="113">
        <f>+ESF!E21</f>
        <v>0</v>
      </c>
      <c r="E21" s="338">
        <v>0</v>
      </c>
      <c r="F21" s="338">
        <v>0</v>
      </c>
      <c r="G21" s="71">
        <f t="shared" si="1"/>
        <v>0</v>
      </c>
      <c r="H21" s="71">
        <f t="shared" si="2"/>
        <v>0</v>
      </c>
      <c r="I21" s="112"/>
      <c r="J21" s="20"/>
      <c r="K21" s="235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25" t="s">
        <v>18</v>
      </c>
      <c r="C22" s="425"/>
      <c r="D22" s="113">
        <f>+ESF!E22</f>
        <v>694910</v>
      </c>
      <c r="E22" s="338">
        <v>2634884</v>
      </c>
      <c r="F22" s="338">
        <v>2156144</v>
      </c>
      <c r="G22" s="71">
        <f t="shared" si="1"/>
        <v>1173650</v>
      </c>
      <c r="H22" s="71">
        <f t="shared" si="2"/>
        <v>478740</v>
      </c>
      <c r="I22" s="112"/>
      <c r="J22" s="20"/>
      <c r="K22" s="235" t="str">
        <f>IF(G22=ESF!D22," ","Error")</f>
        <v xml:space="preserve"> </v>
      </c>
    </row>
    <row r="23" spans="1:14" s="19" customFormat="1" ht="19.5" customHeight="1">
      <c r="A23" s="35"/>
      <c r="B23" s="425" t="s">
        <v>20</v>
      </c>
      <c r="C23" s="425"/>
      <c r="D23" s="113">
        <f>+ESF!E23</f>
        <v>0</v>
      </c>
      <c r="E23" s="338">
        <v>0</v>
      </c>
      <c r="F23" s="338">
        <v>0</v>
      </c>
      <c r="G23" s="71">
        <f t="shared" si="1"/>
        <v>0</v>
      </c>
      <c r="H23" s="71">
        <f t="shared" si="2"/>
        <v>0</v>
      </c>
      <c r="I23" s="112"/>
      <c r="J23" s="20"/>
      <c r="K23" s="235" t="str">
        <f>IF(G23=ESF!D23," ","Error")</f>
        <v xml:space="preserve"> </v>
      </c>
      <c r="L23" s="19" t="s">
        <v>135</v>
      </c>
    </row>
    <row r="24" spans="1:14" ht="19.5" customHeight="1">
      <c r="A24" s="35"/>
      <c r="B24" s="425" t="s">
        <v>22</v>
      </c>
      <c r="C24" s="425"/>
      <c r="D24" s="113">
        <f>+ESF!E24</f>
        <v>0</v>
      </c>
      <c r="E24" s="338">
        <v>0</v>
      </c>
      <c r="F24" s="338">
        <v>0</v>
      </c>
      <c r="G24" s="71">
        <f t="shared" si="1"/>
        <v>0</v>
      </c>
      <c r="H24" s="71">
        <f t="shared" si="2"/>
        <v>0</v>
      </c>
      <c r="I24" s="112"/>
      <c r="K24" s="235" t="str">
        <f>IF(G24=ESF!D24," ","Error")</f>
        <v xml:space="preserve"> </v>
      </c>
    </row>
    <row r="25" spans="1:14" ht="21">
      <c r="A25" s="35"/>
      <c r="B25" s="156"/>
      <c r="C25" s="156"/>
      <c r="D25" s="157"/>
      <c r="E25" s="157"/>
      <c r="F25" s="157"/>
      <c r="G25" s="157"/>
      <c r="H25" s="157"/>
      <c r="I25" s="112"/>
      <c r="K25" s="235"/>
    </row>
    <row r="26" spans="1:14" ht="21">
      <c r="A26" s="152"/>
      <c r="B26" s="397" t="s">
        <v>27</v>
      </c>
      <c r="C26" s="397"/>
      <c r="D26" s="153">
        <f>SUM(D28:D36)</f>
        <v>71666280</v>
      </c>
      <c r="E26" s="153">
        <f>SUM(E28:E36)</f>
        <v>4913819</v>
      </c>
      <c r="F26" s="153">
        <f>SUM(F28:F36)</f>
        <v>1157064</v>
      </c>
      <c r="G26" s="153">
        <f>D26+E26-F26</f>
        <v>75423035</v>
      </c>
      <c r="H26" s="153">
        <f>G26-D26</f>
        <v>3756755</v>
      </c>
      <c r="I26" s="154"/>
      <c r="K26" s="235"/>
    </row>
    <row r="27" spans="1:14" ht="5.0999999999999996" customHeight="1">
      <c r="A27" s="35"/>
      <c r="B27" s="38"/>
      <c r="C27" s="156"/>
      <c r="D27" s="155"/>
      <c r="E27" s="155"/>
      <c r="F27" s="155"/>
      <c r="G27" s="155"/>
      <c r="H27" s="155"/>
      <c r="I27" s="112"/>
      <c r="K27" s="235"/>
    </row>
    <row r="28" spans="1:14" ht="19.5" customHeight="1">
      <c r="A28" s="35"/>
      <c r="B28" s="425" t="s">
        <v>29</v>
      </c>
      <c r="C28" s="425"/>
      <c r="D28" s="113">
        <f>+ESF!E31</f>
        <v>0</v>
      </c>
      <c r="E28" s="338">
        <v>0</v>
      </c>
      <c r="F28" s="338">
        <v>0</v>
      </c>
      <c r="G28" s="71">
        <f>D28+E28-F28</f>
        <v>0</v>
      </c>
      <c r="H28" s="71">
        <f>G28-D28</f>
        <v>0</v>
      </c>
      <c r="I28" s="112"/>
      <c r="K28" s="235" t="str">
        <f>IF(G28=ESF!D31," ","error")</f>
        <v xml:space="preserve"> </v>
      </c>
    </row>
    <row r="29" spans="1:14" ht="19.5" customHeight="1">
      <c r="A29" s="35"/>
      <c r="B29" s="425" t="s">
        <v>31</v>
      </c>
      <c r="C29" s="425"/>
      <c r="D29" s="113">
        <f>+ESF!E32</f>
        <v>0</v>
      </c>
      <c r="E29" s="338">
        <v>0</v>
      </c>
      <c r="F29" s="338">
        <v>0</v>
      </c>
      <c r="G29" s="71">
        <f t="shared" ref="G29:G36" si="3">D29+E29-F29</f>
        <v>0</v>
      </c>
      <c r="H29" s="71">
        <f t="shared" ref="H29:H36" si="4">G29-D29</f>
        <v>0</v>
      </c>
      <c r="I29" s="112"/>
      <c r="K29" s="235" t="str">
        <f>IF(G29=ESF!D32," ","error")</f>
        <v xml:space="preserve"> </v>
      </c>
    </row>
    <row r="30" spans="1:14" ht="19.5" customHeight="1">
      <c r="A30" s="35"/>
      <c r="B30" s="425" t="s">
        <v>33</v>
      </c>
      <c r="C30" s="425"/>
      <c r="D30" s="113">
        <f>+ESF!E33</f>
        <v>11015645</v>
      </c>
      <c r="E30" s="338">
        <v>2244843</v>
      </c>
      <c r="F30" s="338">
        <v>0</v>
      </c>
      <c r="G30" s="71">
        <f t="shared" si="3"/>
        <v>13260488</v>
      </c>
      <c r="H30" s="71">
        <f t="shared" si="4"/>
        <v>2244843</v>
      </c>
      <c r="I30" s="112"/>
      <c r="K30" s="235" t="str">
        <f>IF(G30=ESF!D33," ","error")</f>
        <v xml:space="preserve"> </v>
      </c>
    </row>
    <row r="31" spans="1:14" ht="19.5" customHeight="1">
      <c r="A31" s="35"/>
      <c r="B31" s="425" t="s">
        <v>155</v>
      </c>
      <c r="C31" s="425"/>
      <c r="D31" s="113">
        <f>+ESF!E34</f>
        <v>70624047</v>
      </c>
      <c r="E31" s="338">
        <v>3066823</v>
      </c>
      <c r="F31" s="338">
        <v>0</v>
      </c>
      <c r="G31" s="71">
        <f t="shared" si="3"/>
        <v>73690870</v>
      </c>
      <c r="H31" s="71">
        <f t="shared" si="4"/>
        <v>3066823</v>
      </c>
      <c r="I31" s="112"/>
      <c r="K31" s="235" t="str">
        <f>IF(G31=ESF!D34," ","error")</f>
        <v xml:space="preserve"> </v>
      </c>
    </row>
    <row r="32" spans="1:14" ht="19.5" customHeight="1">
      <c r="A32" s="35"/>
      <c r="B32" s="425" t="s">
        <v>37</v>
      </c>
      <c r="C32" s="425"/>
      <c r="D32" s="113">
        <f>+ESF!E35</f>
        <v>431951</v>
      </c>
      <c r="E32" s="338">
        <v>-397847</v>
      </c>
      <c r="F32" s="338">
        <v>0</v>
      </c>
      <c r="G32" s="71">
        <f t="shared" si="3"/>
        <v>34104</v>
      </c>
      <c r="H32" s="71">
        <f t="shared" si="4"/>
        <v>-397847</v>
      </c>
      <c r="I32" s="112"/>
      <c r="K32" s="235" t="str">
        <f>IF(G32=ESF!D35," ","error")</f>
        <v xml:space="preserve"> </v>
      </c>
    </row>
    <row r="33" spans="1:17" ht="19.5" customHeight="1">
      <c r="A33" s="35"/>
      <c r="B33" s="425" t="s">
        <v>39</v>
      </c>
      <c r="C33" s="425"/>
      <c r="D33" s="113">
        <f>+ESF!E36</f>
        <v>-10511163</v>
      </c>
      <c r="E33" s="338">
        <v>0</v>
      </c>
      <c r="F33" s="338">
        <v>1157064</v>
      </c>
      <c r="G33" s="71">
        <f t="shared" si="3"/>
        <v>-11668227</v>
      </c>
      <c r="H33" s="71">
        <f t="shared" si="4"/>
        <v>-1157064</v>
      </c>
      <c r="I33" s="112"/>
      <c r="K33" s="235" t="str">
        <f>IF(G33=ESF!D36," ","error")</f>
        <v xml:space="preserve"> </v>
      </c>
    </row>
    <row r="34" spans="1:17" ht="19.5" customHeight="1">
      <c r="A34" s="35"/>
      <c r="B34" s="425" t="s">
        <v>41</v>
      </c>
      <c r="C34" s="425"/>
      <c r="D34" s="113">
        <f>+ESF!E37</f>
        <v>105800</v>
      </c>
      <c r="E34" s="338">
        <v>0</v>
      </c>
      <c r="F34" s="338">
        <v>0</v>
      </c>
      <c r="G34" s="71">
        <f t="shared" si="3"/>
        <v>105800</v>
      </c>
      <c r="H34" s="71">
        <f t="shared" si="4"/>
        <v>0</v>
      </c>
      <c r="I34" s="112"/>
      <c r="K34" s="235" t="str">
        <f>IF(G34=ESF!D37," ","error")</f>
        <v xml:space="preserve"> </v>
      </c>
    </row>
    <row r="35" spans="1:17" ht="19.5" customHeight="1">
      <c r="A35" s="35"/>
      <c r="B35" s="425" t="s">
        <v>42</v>
      </c>
      <c r="C35" s="425"/>
      <c r="D35" s="113">
        <f>+ESF!E38</f>
        <v>0</v>
      </c>
      <c r="E35" s="338">
        <v>0</v>
      </c>
      <c r="F35" s="338">
        <v>0</v>
      </c>
      <c r="G35" s="71">
        <f t="shared" si="3"/>
        <v>0</v>
      </c>
      <c r="H35" s="71">
        <f t="shared" si="4"/>
        <v>0</v>
      </c>
      <c r="I35" s="112"/>
      <c r="K35" s="235" t="str">
        <f>IF(G35=ESF!D38," ","error")</f>
        <v xml:space="preserve"> </v>
      </c>
    </row>
    <row r="36" spans="1:17" ht="19.5" customHeight="1">
      <c r="A36" s="35"/>
      <c r="B36" s="425" t="s">
        <v>44</v>
      </c>
      <c r="C36" s="425"/>
      <c r="D36" s="113">
        <f>+ESF!E39</f>
        <v>0</v>
      </c>
      <c r="E36" s="338">
        <v>0</v>
      </c>
      <c r="F36" s="338">
        <v>0</v>
      </c>
      <c r="G36" s="71">
        <f t="shared" si="3"/>
        <v>0</v>
      </c>
      <c r="H36" s="71">
        <f t="shared" si="4"/>
        <v>0</v>
      </c>
      <c r="I36" s="112"/>
      <c r="K36" s="235" t="str">
        <f>IF(G36=ESF!D39," ","error")</f>
        <v xml:space="preserve"> </v>
      </c>
    </row>
    <row r="37" spans="1:17" ht="21">
      <c r="A37" s="35"/>
      <c r="B37" s="156"/>
      <c r="C37" s="156"/>
      <c r="D37" s="157"/>
      <c r="E37" s="155"/>
      <c r="F37" s="155"/>
      <c r="G37" s="155"/>
      <c r="H37" s="155"/>
      <c r="I37" s="112"/>
      <c r="K37" s="235"/>
    </row>
    <row r="38" spans="1:17" ht="6" customHeight="1">
      <c r="A38" s="426"/>
      <c r="B38" s="427"/>
      <c r="C38" s="427"/>
      <c r="D38" s="427"/>
      <c r="E38" s="427"/>
      <c r="F38" s="427"/>
      <c r="G38" s="427"/>
      <c r="H38" s="427"/>
      <c r="I38" s="428"/>
    </row>
    <row r="39" spans="1:17" ht="6" customHeight="1">
      <c r="A39" s="111"/>
      <c r="B39" s="158"/>
      <c r="C39" s="159"/>
      <c r="E39" s="111"/>
      <c r="F39" s="111"/>
      <c r="G39" s="111"/>
      <c r="H39" s="111"/>
      <c r="I39" s="111"/>
    </row>
    <row r="40" spans="1:17" ht="15" customHeight="1">
      <c r="A40" s="19"/>
      <c r="B40" s="396" t="s">
        <v>78</v>
      </c>
      <c r="C40" s="396"/>
      <c r="D40" s="396"/>
      <c r="E40" s="396"/>
      <c r="F40" s="396"/>
      <c r="G40" s="396"/>
      <c r="H40" s="396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</sheetData>
  <sheetProtection formatCells="0" selectLockedCells="1"/>
  <mergeCells count="33">
    <mergeCell ref="C1:E1"/>
    <mergeCell ref="F1:H1"/>
    <mergeCell ref="C3:G3"/>
    <mergeCell ref="C4:G4"/>
    <mergeCell ref="C5:G5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6:C26"/>
    <mergeCell ref="B35:C35"/>
    <mergeCell ref="B36:C36"/>
    <mergeCell ref="A38:I38"/>
    <mergeCell ref="B40:H40"/>
    <mergeCell ref="B34:C34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opLeftCell="A34" zoomScaleNormal="100" workbookViewId="0">
      <selection activeCell="A51" sqref="A51:XFD54"/>
    </sheetView>
  </sheetViews>
  <sheetFormatPr baseColWidth="10" defaultRowHeight="12"/>
  <cols>
    <col min="1" max="1" width="4.85546875" style="163" customWidth="1"/>
    <col min="2" max="2" width="14.5703125" style="163" customWidth="1"/>
    <col min="3" max="3" width="18.85546875" style="163" customWidth="1"/>
    <col min="4" max="4" width="21.85546875" style="163" customWidth="1"/>
    <col min="5" max="5" width="3.42578125" style="163" customWidth="1"/>
    <col min="6" max="6" width="22.28515625" style="163" customWidth="1"/>
    <col min="7" max="7" width="29.7109375" style="163" customWidth="1"/>
    <col min="8" max="8" width="20.7109375" style="163" customWidth="1"/>
    <col min="9" max="9" width="20.85546875" style="163" customWidth="1"/>
    <col min="10" max="10" width="3.7109375" style="163" customWidth="1"/>
    <col min="11" max="16384" width="11.42578125" style="165"/>
  </cols>
  <sheetData>
    <row r="1" spans="1:17" s="164" customFormat="1" ht="6" customHeight="1">
      <c r="A1" s="83"/>
      <c r="B1" s="161"/>
      <c r="C1" s="80"/>
      <c r="D1" s="162"/>
      <c r="E1" s="162"/>
      <c r="F1" s="162"/>
      <c r="G1" s="162"/>
      <c r="H1" s="162"/>
      <c r="I1" s="162"/>
      <c r="J1" s="162"/>
      <c r="K1" s="163"/>
      <c r="P1" s="165"/>
      <c r="Q1" s="165"/>
    </row>
    <row r="2" spans="1:17" ht="6" customHeight="1">
      <c r="A2" s="165"/>
      <c r="B2" s="166"/>
      <c r="C2" s="165"/>
      <c r="D2" s="165"/>
      <c r="E2" s="165"/>
      <c r="F2" s="165"/>
      <c r="G2" s="165"/>
      <c r="H2" s="165"/>
      <c r="I2" s="165"/>
      <c r="J2" s="165"/>
    </row>
    <row r="3" spans="1:17" ht="6" customHeight="1"/>
    <row r="4" spans="1:17" ht="14.1" customHeight="1">
      <c r="B4" s="167"/>
      <c r="C4" s="446" t="s">
        <v>194</v>
      </c>
      <c r="D4" s="446"/>
      <c r="E4" s="446"/>
      <c r="F4" s="446"/>
      <c r="G4" s="446"/>
      <c r="H4" s="446"/>
      <c r="I4" s="167"/>
      <c r="J4" s="167"/>
    </row>
    <row r="5" spans="1:17" ht="14.1" customHeight="1">
      <c r="B5" s="167"/>
      <c r="C5" s="446" t="s">
        <v>156</v>
      </c>
      <c r="D5" s="446"/>
      <c r="E5" s="446"/>
      <c r="F5" s="446"/>
      <c r="G5" s="446"/>
      <c r="H5" s="446"/>
      <c r="I5" s="167"/>
      <c r="J5" s="167"/>
    </row>
    <row r="6" spans="1:17" ht="14.1" customHeight="1">
      <c r="B6" s="167"/>
      <c r="C6" s="446" t="s">
        <v>216</v>
      </c>
      <c r="D6" s="446"/>
      <c r="E6" s="446"/>
      <c r="F6" s="446"/>
      <c r="G6" s="446"/>
      <c r="H6" s="446"/>
      <c r="I6" s="167"/>
      <c r="J6" s="167"/>
    </row>
    <row r="7" spans="1:17" ht="14.1" customHeight="1">
      <c r="B7" s="167"/>
      <c r="C7" s="446" t="s">
        <v>1</v>
      </c>
      <c r="D7" s="446"/>
      <c r="E7" s="446"/>
      <c r="F7" s="446"/>
      <c r="G7" s="446"/>
      <c r="H7" s="446"/>
      <c r="I7" s="167"/>
      <c r="J7" s="167"/>
    </row>
    <row r="8" spans="1:17" ht="6" customHeight="1">
      <c r="A8" s="168"/>
      <c r="B8" s="447"/>
      <c r="C8" s="447"/>
      <c r="D8" s="448"/>
      <c r="E8" s="448"/>
      <c r="F8" s="448"/>
      <c r="G8" s="448"/>
      <c r="H8" s="448"/>
      <c r="I8" s="448"/>
      <c r="J8" s="169"/>
    </row>
    <row r="9" spans="1:17" ht="20.100000000000001" customHeight="1">
      <c r="A9" s="168"/>
      <c r="B9" s="170" t="s">
        <v>4</v>
      </c>
      <c r="C9" s="402" t="s">
        <v>410</v>
      </c>
      <c r="D9" s="402"/>
      <c r="E9" s="402"/>
      <c r="F9" s="402"/>
      <c r="G9" s="402"/>
      <c r="H9" s="402"/>
      <c r="I9" s="402"/>
      <c r="J9" s="169"/>
    </row>
    <row r="10" spans="1:17" ht="5.0999999999999996" customHeight="1">
      <c r="A10" s="171"/>
      <c r="B10" s="449"/>
      <c r="C10" s="449"/>
      <c r="D10" s="449"/>
      <c r="E10" s="449"/>
      <c r="F10" s="449"/>
      <c r="G10" s="449"/>
      <c r="H10" s="449"/>
      <c r="I10" s="449"/>
      <c r="J10" s="449"/>
    </row>
    <row r="11" spans="1:17" ht="3" customHeight="1">
      <c r="A11" s="171"/>
      <c r="B11" s="449"/>
      <c r="C11" s="449"/>
      <c r="D11" s="449"/>
      <c r="E11" s="449"/>
      <c r="F11" s="449"/>
      <c r="G11" s="449"/>
      <c r="H11" s="449"/>
      <c r="I11" s="449"/>
      <c r="J11" s="449"/>
    </row>
    <row r="12" spans="1:17" ht="30" customHeight="1">
      <c r="A12" s="172"/>
      <c r="B12" s="450" t="s">
        <v>157</v>
      </c>
      <c r="C12" s="450"/>
      <c r="D12" s="450"/>
      <c r="E12" s="173"/>
      <c r="F12" s="174" t="s">
        <v>158</v>
      </c>
      <c r="G12" s="174" t="s">
        <v>159</v>
      </c>
      <c r="H12" s="173" t="s">
        <v>160</v>
      </c>
      <c r="I12" s="173" t="s">
        <v>161</v>
      </c>
      <c r="J12" s="175"/>
    </row>
    <row r="13" spans="1:17" ht="3" customHeight="1">
      <c r="A13" s="176"/>
      <c r="B13" s="449"/>
      <c r="C13" s="449"/>
      <c r="D13" s="449"/>
      <c r="E13" s="449"/>
      <c r="F13" s="449"/>
      <c r="G13" s="449"/>
      <c r="H13" s="449"/>
      <c r="I13" s="449"/>
      <c r="J13" s="451"/>
    </row>
    <row r="14" spans="1:17" ht="9.9499999999999993" customHeight="1">
      <c r="A14" s="177"/>
      <c r="B14" s="444"/>
      <c r="C14" s="444"/>
      <c r="D14" s="444"/>
      <c r="E14" s="444"/>
      <c r="F14" s="444"/>
      <c r="G14" s="444"/>
      <c r="H14" s="444"/>
      <c r="I14" s="444"/>
      <c r="J14" s="445"/>
    </row>
    <row r="15" spans="1:17" ht="12.75">
      <c r="A15" s="177"/>
      <c r="B15" s="442" t="s">
        <v>162</v>
      </c>
      <c r="C15" s="442"/>
      <c r="D15" s="442"/>
      <c r="E15" s="178"/>
      <c r="F15" s="178"/>
      <c r="G15" s="178"/>
      <c r="H15" s="178"/>
      <c r="I15" s="178"/>
      <c r="J15" s="179"/>
    </row>
    <row r="16" spans="1:17" ht="12.75">
      <c r="A16" s="180"/>
      <c r="B16" s="440" t="s">
        <v>163</v>
      </c>
      <c r="C16" s="440"/>
      <c r="D16" s="440"/>
      <c r="E16" s="181"/>
      <c r="F16" s="181"/>
      <c r="G16" s="181"/>
      <c r="H16" s="181"/>
      <c r="I16" s="181"/>
      <c r="J16" s="182"/>
    </row>
    <row r="17" spans="1:10" ht="12.75">
      <c r="A17" s="180"/>
      <c r="B17" s="442" t="s">
        <v>164</v>
      </c>
      <c r="C17" s="442"/>
      <c r="D17" s="442"/>
      <c r="E17" s="181"/>
      <c r="F17" s="183"/>
      <c r="G17" s="183"/>
      <c r="H17" s="40">
        <f>SUM(H18:H20)</f>
        <v>0</v>
      </c>
      <c r="I17" s="40">
        <f>SUM(I18:I20)</f>
        <v>0</v>
      </c>
      <c r="J17" s="184"/>
    </row>
    <row r="18" spans="1:10" ht="12.75">
      <c r="A18" s="185"/>
      <c r="B18" s="186"/>
      <c r="C18" s="441" t="s">
        <v>165</v>
      </c>
      <c r="D18" s="441"/>
      <c r="E18" s="181"/>
      <c r="F18" s="187"/>
      <c r="G18" s="187"/>
      <c r="H18" s="188">
        <v>0</v>
      </c>
      <c r="I18" s="188">
        <v>0</v>
      </c>
      <c r="J18" s="189"/>
    </row>
    <row r="19" spans="1:10" ht="12.75">
      <c r="A19" s="185"/>
      <c r="B19" s="186"/>
      <c r="C19" s="441" t="s">
        <v>166</v>
      </c>
      <c r="D19" s="441"/>
      <c r="E19" s="181"/>
      <c r="F19" s="187"/>
      <c r="G19" s="187"/>
      <c r="H19" s="188">
        <v>0</v>
      </c>
      <c r="I19" s="188">
        <v>0</v>
      </c>
      <c r="J19" s="189"/>
    </row>
    <row r="20" spans="1:10" ht="12.75">
      <c r="A20" s="185"/>
      <c r="B20" s="186"/>
      <c r="C20" s="441" t="s">
        <v>167</v>
      </c>
      <c r="D20" s="441"/>
      <c r="E20" s="181"/>
      <c r="F20" s="187"/>
      <c r="G20" s="187"/>
      <c r="H20" s="188">
        <v>0</v>
      </c>
      <c r="I20" s="188">
        <v>0</v>
      </c>
      <c r="J20" s="189"/>
    </row>
    <row r="21" spans="1:10" ht="9.9499999999999993" customHeight="1">
      <c r="A21" s="185"/>
      <c r="B21" s="186"/>
      <c r="C21" s="186"/>
      <c r="D21" s="190"/>
      <c r="E21" s="181"/>
      <c r="F21" s="191"/>
      <c r="G21" s="191"/>
      <c r="H21" s="192"/>
      <c r="I21" s="192"/>
      <c r="J21" s="189"/>
    </row>
    <row r="22" spans="1:10" ht="12.75">
      <c r="A22" s="180"/>
      <c r="B22" s="442" t="s">
        <v>168</v>
      </c>
      <c r="C22" s="442"/>
      <c r="D22" s="442"/>
      <c r="E22" s="181"/>
      <c r="F22" s="183"/>
      <c r="G22" s="183"/>
      <c r="H22" s="40">
        <f>SUM(H23:H26)</f>
        <v>0</v>
      </c>
      <c r="I22" s="40">
        <f>SUM(I23:I26)</f>
        <v>0</v>
      </c>
      <c r="J22" s="184"/>
    </row>
    <row r="23" spans="1:10" ht="12.75">
      <c r="A23" s="185"/>
      <c r="B23" s="186"/>
      <c r="C23" s="441" t="s">
        <v>169</v>
      </c>
      <c r="D23" s="441"/>
      <c r="E23" s="181"/>
      <c r="F23" s="187"/>
      <c r="G23" s="187"/>
      <c r="H23" s="188">
        <v>0</v>
      </c>
      <c r="I23" s="188">
        <v>0</v>
      </c>
      <c r="J23" s="189"/>
    </row>
    <row r="24" spans="1:10" ht="12.75">
      <c r="A24" s="185"/>
      <c r="B24" s="186"/>
      <c r="C24" s="441" t="s">
        <v>170</v>
      </c>
      <c r="D24" s="441"/>
      <c r="E24" s="181"/>
      <c r="F24" s="187"/>
      <c r="G24" s="187"/>
      <c r="H24" s="188">
        <v>0</v>
      </c>
      <c r="I24" s="188">
        <v>0</v>
      </c>
      <c r="J24" s="189"/>
    </row>
    <row r="25" spans="1:10" ht="12.75">
      <c r="A25" s="185"/>
      <c r="B25" s="186"/>
      <c r="C25" s="441" t="s">
        <v>166</v>
      </c>
      <c r="D25" s="441"/>
      <c r="E25" s="181"/>
      <c r="F25" s="187"/>
      <c r="G25" s="187"/>
      <c r="H25" s="188">
        <v>0</v>
      </c>
      <c r="I25" s="188">
        <v>0</v>
      </c>
      <c r="J25" s="189"/>
    </row>
    <row r="26" spans="1:10" ht="12.75">
      <c r="A26" s="185"/>
      <c r="B26" s="166"/>
      <c r="C26" s="441" t="s">
        <v>167</v>
      </c>
      <c r="D26" s="441"/>
      <c r="E26" s="181"/>
      <c r="F26" s="187"/>
      <c r="G26" s="187"/>
      <c r="H26" s="193">
        <v>0</v>
      </c>
      <c r="I26" s="193">
        <v>0</v>
      </c>
      <c r="J26" s="189"/>
    </row>
    <row r="27" spans="1:10" ht="9.9499999999999993" customHeight="1">
      <c r="A27" s="185"/>
      <c r="B27" s="186"/>
      <c r="C27" s="186"/>
      <c r="D27" s="190"/>
      <c r="E27" s="181"/>
      <c r="F27" s="194"/>
      <c r="G27" s="194"/>
      <c r="H27" s="195"/>
      <c r="I27" s="195"/>
      <c r="J27" s="189"/>
    </row>
    <row r="28" spans="1:10" ht="12.75">
      <c r="A28" s="196"/>
      <c r="B28" s="443" t="s">
        <v>171</v>
      </c>
      <c r="C28" s="443"/>
      <c r="D28" s="443"/>
      <c r="E28" s="197"/>
      <c r="F28" s="198"/>
      <c r="G28" s="198"/>
      <c r="H28" s="199">
        <f>H17+H22</f>
        <v>0</v>
      </c>
      <c r="I28" s="199">
        <f>I17+I22</f>
        <v>0</v>
      </c>
      <c r="J28" s="200"/>
    </row>
    <row r="29" spans="1:10" ht="12.75">
      <c r="A29" s="180"/>
      <c r="B29" s="186"/>
      <c r="C29" s="186"/>
      <c r="D29" s="201"/>
      <c r="E29" s="181"/>
      <c r="F29" s="194"/>
      <c r="G29" s="194"/>
      <c r="H29" s="195"/>
      <c r="I29" s="195"/>
      <c r="J29" s="184"/>
    </row>
    <row r="30" spans="1:10" ht="12.75">
      <c r="A30" s="180"/>
      <c r="B30" s="440" t="s">
        <v>172</v>
      </c>
      <c r="C30" s="440"/>
      <c r="D30" s="440"/>
      <c r="E30" s="181"/>
      <c r="F30" s="194"/>
      <c r="G30" s="194"/>
      <c r="H30" s="195"/>
      <c r="I30" s="195"/>
      <c r="J30" s="184"/>
    </row>
    <row r="31" spans="1:10" ht="12.75">
      <c r="A31" s="180"/>
      <c r="B31" s="442" t="s">
        <v>164</v>
      </c>
      <c r="C31" s="442"/>
      <c r="D31" s="442"/>
      <c r="E31" s="181"/>
      <c r="F31" s="183"/>
      <c r="G31" s="183"/>
      <c r="H31" s="40">
        <f>SUM(H32:H34)</f>
        <v>0</v>
      </c>
      <c r="I31" s="40">
        <f>SUM(I32:I34)</f>
        <v>0</v>
      </c>
      <c r="J31" s="184"/>
    </row>
    <row r="32" spans="1:10" ht="12.75">
      <c r="A32" s="185"/>
      <c r="B32" s="186"/>
      <c r="C32" s="441" t="s">
        <v>165</v>
      </c>
      <c r="D32" s="441"/>
      <c r="E32" s="181"/>
      <c r="F32" s="187"/>
      <c r="G32" s="187"/>
      <c r="H32" s="188">
        <v>0</v>
      </c>
      <c r="I32" s="188">
        <v>0</v>
      </c>
      <c r="J32" s="189"/>
    </row>
    <row r="33" spans="1:10">
      <c r="A33" s="185"/>
      <c r="B33" s="166"/>
      <c r="C33" s="441" t="s">
        <v>166</v>
      </c>
      <c r="D33" s="441"/>
      <c r="E33" s="166"/>
      <c r="F33" s="202"/>
      <c r="G33" s="202"/>
      <c r="H33" s="188">
        <v>0</v>
      </c>
      <c r="I33" s="188">
        <v>0</v>
      </c>
      <c r="J33" s="189"/>
    </row>
    <row r="34" spans="1:10">
      <c r="A34" s="185"/>
      <c r="B34" s="166"/>
      <c r="C34" s="441" t="s">
        <v>167</v>
      </c>
      <c r="D34" s="441"/>
      <c r="E34" s="166"/>
      <c r="F34" s="202"/>
      <c r="G34" s="202"/>
      <c r="H34" s="188">
        <v>0</v>
      </c>
      <c r="I34" s="188">
        <v>0</v>
      </c>
      <c r="J34" s="189"/>
    </row>
    <row r="35" spans="1:10" ht="9.9499999999999993" customHeight="1">
      <c r="A35" s="185"/>
      <c r="B35" s="186"/>
      <c r="C35" s="186"/>
      <c r="D35" s="190"/>
      <c r="E35" s="181"/>
      <c r="F35" s="194"/>
      <c r="G35" s="194"/>
      <c r="H35" s="195"/>
      <c r="I35" s="195"/>
      <c r="J35" s="189"/>
    </row>
    <row r="36" spans="1:10" ht="12.75">
      <c r="A36" s="180"/>
      <c r="B36" s="442" t="s">
        <v>168</v>
      </c>
      <c r="C36" s="442"/>
      <c r="D36" s="442"/>
      <c r="E36" s="181"/>
      <c r="F36" s="183"/>
      <c r="G36" s="183"/>
      <c r="H36" s="40">
        <f>SUM(H37:H40)</f>
        <v>0</v>
      </c>
      <c r="I36" s="40">
        <f>SUM(I37:I40)</f>
        <v>0</v>
      </c>
      <c r="J36" s="184"/>
    </row>
    <row r="37" spans="1:10" ht="12.75">
      <c r="A37" s="185"/>
      <c r="B37" s="186"/>
      <c r="C37" s="441" t="s">
        <v>169</v>
      </c>
      <c r="D37" s="441"/>
      <c r="E37" s="181"/>
      <c r="F37" s="187"/>
      <c r="G37" s="187"/>
      <c r="H37" s="188">
        <v>0</v>
      </c>
      <c r="I37" s="188">
        <v>0</v>
      </c>
      <c r="J37" s="189"/>
    </row>
    <row r="38" spans="1:10" ht="12.75">
      <c r="A38" s="185"/>
      <c r="B38" s="186"/>
      <c r="C38" s="441" t="s">
        <v>170</v>
      </c>
      <c r="D38" s="441"/>
      <c r="E38" s="181"/>
      <c r="F38" s="187"/>
      <c r="G38" s="187"/>
      <c r="H38" s="188">
        <v>0</v>
      </c>
      <c r="I38" s="188">
        <v>0</v>
      </c>
      <c r="J38" s="189"/>
    </row>
    <row r="39" spans="1:10" ht="12.75">
      <c r="A39" s="185"/>
      <c r="B39" s="186"/>
      <c r="C39" s="441" t="s">
        <v>166</v>
      </c>
      <c r="D39" s="441"/>
      <c r="E39" s="181"/>
      <c r="F39" s="187"/>
      <c r="G39" s="187"/>
      <c r="H39" s="188">
        <v>0</v>
      </c>
      <c r="I39" s="188">
        <v>0</v>
      </c>
      <c r="J39" s="189"/>
    </row>
    <row r="40" spans="1:10" ht="12.75">
      <c r="A40" s="185"/>
      <c r="B40" s="181"/>
      <c r="C40" s="441" t="s">
        <v>167</v>
      </c>
      <c r="D40" s="441"/>
      <c r="E40" s="181"/>
      <c r="F40" s="187"/>
      <c r="G40" s="187"/>
      <c r="H40" s="188">
        <v>0</v>
      </c>
      <c r="I40" s="188">
        <v>0</v>
      </c>
      <c r="J40" s="189"/>
    </row>
    <row r="41" spans="1:10" ht="9.9499999999999993" customHeight="1">
      <c r="A41" s="185"/>
      <c r="B41" s="181"/>
      <c r="C41" s="181"/>
      <c r="D41" s="190"/>
      <c r="E41" s="181"/>
      <c r="F41" s="194"/>
      <c r="G41" s="194"/>
      <c r="H41" s="195"/>
      <c r="I41" s="195"/>
      <c r="J41" s="189"/>
    </row>
    <row r="42" spans="1:10" ht="12.75">
      <c r="A42" s="196"/>
      <c r="B42" s="443" t="s">
        <v>173</v>
      </c>
      <c r="C42" s="443"/>
      <c r="D42" s="443"/>
      <c r="E42" s="197"/>
      <c r="F42" s="203"/>
      <c r="G42" s="203"/>
      <c r="H42" s="199">
        <f>+H31+H36</f>
        <v>0</v>
      </c>
      <c r="I42" s="199">
        <f>+I31+I36</f>
        <v>0</v>
      </c>
      <c r="J42" s="200"/>
    </row>
    <row r="43" spans="1:10" ht="12.75">
      <c r="A43" s="185"/>
      <c r="B43" s="186"/>
      <c r="C43" s="186"/>
      <c r="D43" s="190"/>
      <c r="E43" s="181"/>
      <c r="F43" s="194"/>
      <c r="G43" s="194"/>
      <c r="H43" s="195"/>
      <c r="I43" s="195"/>
      <c r="J43" s="189"/>
    </row>
    <row r="44" spans="1:10" ht="12.75">
      <c r="A44" s="185"/>
      <c r="B44" s="442" t="s">
        <v>174</v>
      </c>
      <c r="C44" s="442"/>
      <c r="D44" s="442"/>
      <c r="E44" s="181"/>
      <c r="F44" s="187"/>
      <c r="G44" s="187"/>
      <c r="H44" s="376">
        <f>ESF!J40</f>
        <v>105970961</v>
      </c>
      <c r="I44" s="376">
        <f>ESF!I40</f>
        <v>117360071</v>
      </c>
      <c r="J44" s="189"/>
    </row>
    <row r="45" spans="1:10" ht="12.75">
      <c r="A45" s="185"/>
      <c r="B45" s="186"/>
      <c r="C45" s="186"/>
      <c r="D45" s="190"/>
      <c r="E45" s="181"/>
      <c r="F45" s="194"/>
      <c r="G45" s="194"/>
      <c r="H45" s="195"/>
      <c r="I45" s="195"/>
      <c r="J45" s="189"/>
    </row>
    <row r="46" spans="1:10" ht="12.75">
      <c r="A46" s="204"/>
      <c r="B46" s="439" t="s">
        <v>175</v>
      </c>
      <c r="C46" s="439"/>
      <c r="D46" s="439"/>
      <c r="E46" s="205"/>
      <c r="F46" s="206"/>
      <c r="G46" s="206"/>
      <c r="H46" s="207">
        <f>H28+H42+H44</f>
        <v>105970961</v>
      </c>
      <c r="I46" s="207">
        <f>I28+I42+I44</f>
        <v>117360071</v>
      </c>
      <c r="J46" s="208"/>
    </row>
    <row r="47" spans="1:10" ht="6" customHeight="1">
      <c r="B47" s="440"/>
      <c r="C47" s="440"/>
      <c r="D47" s="440"/>
      <c r="E47" s="440"/>
      <c r="F47" s="440"/>
      <c r="G47" s="440"/>
      <c r="H47" s="440"/>
      <c r="I47" s="440"/>
      <c r="J47" s="440"/>
    </row>
    <row r="48" spans="1:10" ht="6" customHeight="1">
      <c r="B48" s="209"/>
      <c r="C48" s="209"/>
      <c r="D48" s="210"/>
      <c r="E48" s="211"/>
      <c r="F48" s="210"/>
      <c r="G48" s="211"/>
      <c r="H48" s="211"/>
      <c r="I48" s="211"/>
    </row>
    <row r="49" spans="1:10" s="164" customFormat="1" ht="15" customHeight="1">
      <c r="A49" s="165"/>
      <c r="B49" s="441" t="s">
        <v>78</v>
      </c>
      <c r="C49" s="441"/>
      <c r="D49" s="441"/>
      <c r="E49" s="441"/>
      <c r="F49" s="441"/>
      <c r="G49" s="441"/>
      <c r="H49" s="441"/>
      <c r="I49" s="441"/>
      <c r="J49" s="441"/>
    </row>
    <row r="50" spans="1:10" s="164" customFormat="1" ht="28.5" customHeight="1">
      <c r="A50" s="165"/>
      <c r="B50" s="190"/>
      <c r="C50" s="212"/>
      <c r="D50" s="213"/>
      <c r="E50" s="213"/>
      <c r="F50" s="165"/>
      <c r="G50" s="214"/>
      <c r="H50" s="236" t="str">
        <f>IF(H46=ESF!J40," ","ERROR")</f>
        <v xml:space="preserve"> </v>
      </c>
      <c r="I50" s="236" t="str">
        <f>IF(I46=ESF!I40," ","ERROR")</f>
        <v xml:space="preserve"> </v>
      </c>
      <c r="J50" s="213"/>
    </row>
  </sheetData>
  <sheetProtection selectLockedCells="1"/>
  <mergeCells count="39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6:D46"/>
    <mergeCell ref="B47:J47"/>
    <mergeCell ref="B49:J49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31" zoomScaleNormal="100" workbookViewId="0">
      <selection activeCell="A45" sqref="A45:XFD49"/>
    </sheetView>
  </sheetViews>
  <sheetFormatPr baseColWidth="10" defaultRowHeight="12"/>
  <cols>
    <col min="1" max="1" width="3.7109375" style="115" customWidth="1"/>
    <col min="2" max="2" width="11.7109375" style="136" customWidth="1"/>
    <col min="3" max="3" width="57.42578125" style="136" customWidth="1"/>
    <col min="4" max="6" width="18.7109375" style="137" customWidth="1"/>
    <col min="7" max="7" width="15.85546875" style="137" customWidth="1"/>
    <col min="8" max="8" width="16.140625" style="137" customWidth="1"/>
    <col min="9" max="9" width="3.28515625" style="115" customWidth="1"/>
    <col min="10" max="16384" width="11.42578125" style="20"/>
  </cols>
  <sheetData>
    <row r="1" spans="1:9" ht="6" customHeight="1">
      <c r="A1" s="80"/>
      <c r="B1" s="81"/>
      <c r="C1" s="80"/>
      <c r="D1" s="456"/>
      <c r="E1" s="456"/>
      <c r="F1" s="457"/>
      <c r="G1" s="457"/>
      <c r="H1" s="457"/>
      <c r="I1" s="457"/>
    </row>
    <row r="2" spans="1:9" s="19" customFormat="1" ht="6" customHeight="1">
      <c r="B2" s="38"/>
    </row>
    <row r="3" spans="1:9" s="19" customFormat="1" ht="14.1" customHeight="1">
      <c r="B3" s="85"/>
      <c r="C3" s="410" t="s">
        <v>194</v>
      </c>
      <c r="D3" s="410"/>
      <c r="E3" s="410"/>
      <c r="F3" s="410"/>
      <c r="G3" s="410"/>
      <c r="H3" s="85"/>
      <c r="I3" s="85"/>
    </row>
    <row r="4" spans="1:9" ht="14.1" customHeight="1">
      <c r="B4" s="85"/>
      <c r="C4" s="410" t="s">
        <v>133</v>
      </c>
      <c r="D4" s="410"/>
      <c r="E4" s="410"/>
      <c r="F4" s="410"/>
      <c r="G4" s="410"/>
      <c r="H4" s="85"/>
      <c r="I4" s="85"/>
    </row>
    <row r="5" spans="1:9" ht="14.1" customHeight="1">
      <c r="B5" s="85"/>
      <c r="C5" s="410" t="s">
        <v>216</v>
      </c>
      <c r="D5" s="410"/>
      <c r="E5" s="410"/>
      <c r="F5" s="410"/>
      <c r="G5" s="410"/>
      <c r="H5" s="85"/>
      <c r="I5" s="85"/>
    </row>
    <row r="6" spans="1:9" ht="14.1" customHeight="1">
      <c r="B6" s="85"/>
      <c r="C6" s="410" t="s">
        <v>134</v>
      </c>
      <c r="D6" s="410"/>
      <c r="E6" s="410"/>
      <c r="F6" s="410"/>
      <c r="G6" s="410"/>
      <c r="H6" s="85"/>
      <c r="I6" s="85"/>
    </row>
    <row r="7" spans="1:9" s="19" customFormat="1" ht="3" customHeight="1">
      <c r="A7" s="61"/>
      <c r="B7" s="24"/>
      <c r="C7" s="455"/>
      <c r="D7" s="455"/>
      <c r="E7" s="455"/>
      <c r="F7" s="455"/>
      <c r="G7" s="455"/>
      <c r="H7" s="455"/>
      <c r="I7" s="455"/>
    </row>
    <row r="8" spans="1:9" ht="20.100000000000001" customHeight="1">
      <c r="A8" s="61"/>
      <c r="B8" s="24" t="s">
        <v>4</v>
      </c>
      <c r="C8" s="402" t="s">
        <v>410</v>
      </c>
      <c r="D8" s="402"/>
      <c r="E8" s="402"/>
      <c r="F8" s="402"/>
      <c r="G8" s="402"/>
      <c r="H8" s="116"/>
      <c r="I8" s="116"/>
    </row>
    <row r="9" spans="1:9" ht="3" customHeight="1">
      <c r="A9" s="61"/>
      <c r="B9" s="61"/>
      <c r="C9" s="61" t="s">
        <v>135</v>
      </c>
      <c r="D9" s="61"/>
      <c r="E9" s="61"/>
      <c r="F9" s="61"/>
      <c r="G9" s="61"/>
      <c r="H9" s="61"/>
      <c r="I9" s="61"/>
    </row>
    <row r="10" spans="1:9" s="19" customFormat="1" ht="3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9" s="19" customFormat="1" ht="63.75">
      <c r="A11" s="117"/>
      <c r="B11" s="400" t="s">
        <v>76</v>
      </c>
      <c r="C11" s="400"/>
      <c r="D11" s="118" t="s">
        <v>49</v>
      </c>
      <c r="E11" s="118" t="s">
        <v>136</v>
      </c>
      <c r="F11" s="118" t="s">
        <v>137</v>
      </c>
      <c r="G11" s="118" t="s">
        <v>138</v>
      </c>
      <c r="H11" s="118" t="s">
        <v>139</v>
      </c>
      <c r="I11" s="119"/>
    </row>
    <row r="12" spans="1:9" s="19" customFormat="1" ht="3" customHeight="1">
      <c r="A12" s="120"/>
      <c r="B12" s="61"/>
      <c r="C12" s="61"/>
      <c r="D12" s="61"/>
      <c r="E12" s="61"/>
      <c r="F12" s="61"/>
      <c r="G12" s="61"/>
      <c r="H12" s="61"/>
      <c r="I12" s="121"/>
    </row>
    <row r="13" spans="1:9" s="19" customFormat="1" ht="3" customHeight="1">
      <c r="A13" s="35"/>
      <c r="B13" s="122"/>
      <c r="C13" s="42"/>
      <c r="D13" s="43"/>
      <c r="E13" s="63"/>
      <c r="F13" s="57"/>
      <c r="G13" s="38"/>
      <c r="H13" s="122"/>
      <c r="I13" s="123"/>
    </row>
    <row r="14" spans="1:9" ht="12.75">
      <c r="A14" s="72"/>
      <c r="B14" s="397" t="s">
        <v>58</v>
      </c>
      <c r="C14" s="397"/>
      <c r="D14" s="124">
        <v>0</v>
      </c>
      <c r="E14" s="124">
        <v>0</v>
      </c>
      <c r="F14" s="124">
        <v>0</v>
      </c>
      <c r="G14" s="124">
        <v>0</v>
      </c>
      <c r="H14" s="125">
        <f>SUM(D14:G14)</f>
        <v>0</v>
      </c>
      <c r="I14" s="123"/>
    </row>
    <row r="15" spans="1:9" ht="9.9499999999999993" customHeight="1">
      <c r="A15" s="72"/>
      <c r="B15" s="126"/>
      <c r="C15" s="43"/>
      <c r="D15" s="127"/>
      <c r="E15" s="127"/>
      <c r="F15" s="127"/>
      <c r="G15" s="127"/>
      <c r="H15" s="127"/>
      <c r="I15" s="123"/>
    </row>
    <row r="16" spans="1:9" ht="12.75">
      <c r="A16" s="72"/>
      <c r="B16" s="454" t="s">
        <v>140</v>
      </c>
      <c r="C16" s="454"/>
      <c r="D16" s="128">
        <f>SUM(D17:D19)</f>
        <v>45680915</v>
      </c>
      <c r="E16" s="128">
        <f>SUM(E17:E19)</f>
        <v>0</v>
      </c>
      <c r="F16" s="128">
        <f>SUM(F17:F19)</f>
        <v>0</v>
      </c>
      <c r="G16" s="128">
        <f>SUM(G17:G19)</f>
        <v>0</v>
      </c>
      <c r="H16" s="128">
        <f>SUM(D16:G16)</f>
        <v>45680915</v>
      </c>
      <c r="I16" s="123"/>
    </row>
    <row r="17" spans="1:11" ht="12.75">
      <c r="A17" s="35"/>
      <c r="B17" s="396" t="s">
        <v>141</v>
      </c>
      <c r="C17" s="396"/>
      <c r="D17" s="129">
        <v>43993760</v>
      </c>
      <c r="E17" s="129">
        <v>0</v>
      </c>
      <c r="F17" s="129">
        <v>0</v>
      </c>
      <c r="G17" s="129">
        <v>0</v>
      </c>
      <c r="H17" s="127">
        <f t="shared" ref="H17:H25" si="0">SUM(D17:G17)</f>
        <v>43993760</v>
      </c>
      <c r="I17" s="123"/>
    </row>
    <row r="18" spans="1:11" ht="12.75">
      <c r="A18" s="35"/>
      <c r="B18" s="396" t="s">
        <v>51</v>
      </c>
      <c r="C18" s="396"/>
      <c r="D18" s="129">
        <v>1687155</v>
      </c>
      <c r="E18" s="129">
        <v>0</v>
      </c>
      <c r="F18" s="129">
        <v>0</v>
      </c>
      <c r="G18" s="129">
        <v>0</v>
      </c>
      <c r="H18" s="127">
        <f t="shared" si="0"/>
        <v>1687155</v>
      </c>
      <c r="I18" s="123"/>
    </row>
    <row r="19" spans="1:11" ht="12.75">
      <c r="A19" s="35"/>
      <c r="B19" s="396" t="s">
        <v>142</v>
      </c>
      <c r="C19" s="396"/>
      <c r="D19" s="129">
        <v>0</v>
      </c>
      <c r="E19" s="129">
        <v>0</v>
      </c>
      <c r="F19" s="129">
        <v>0</v>
      </c>
      <c r="G19" s="129">
        <v>0</v>
      </c>
      <c r="H19" s="127">
        <f t="shared" si="0"/>
        <v>0</v>
      </c>
      <c r="I19" s="123"/>
    </row>
    <row r="20" spans="1:11" ht="9.9499999999999993" customHeight="1">
      <c r="A20" s="72"/>
      <c r="B20" s="126"/>
      <c r="C20" s="43"/>
      <c r="D20" s="127"/>
      <c r="E20" s="127"/>
      <c r="F20" s="127"/>
      <c r="G20" s="127"/>
      <c r="H20" s="127"/>
      <c r="I20" s="123"/>
    </row>
    <row r="21" spans="1:11" ht="12.75">
      <c r="A21" s="72"/>
      <c r="B21" s="454" t="s">
        <v>143</v>
      </c>
      <c r="C21" s="454"/>
      <c r="D21" s="128">
        <f>SUM(D22:D25)</f>
        <v>0</v>
      </c>
      <c r="E21" s="128">
        <f>SUM(E22:E25)</f>
        <v>12041940</v>
      </c>
      <c r="F21" s="128">
        <f>SUM(F22:F25)</f>
        <v>16239327</v>
      </c>
      <c r="G21" s="128">
        <f>SUM(G22:G25)</f>
        <v>0</v>
      </c>
      <c r="H21" s="128">
        <f t="shared" si="0"/>
        <v>28281267</v>
      </c>
      <c r="I21" s="123"/>
    </row>
    <row r="22" spans="1:11" ht="12.75">
      <c r="A22" s="35"/>
      <c r="B22" s="396" t="s">
        <v>144</v>
      </c>
      <c r="C22" s="396"/>
      <c r="D22" s="129">
        <v>0</v>
      </c>
      <c r="E22" s="129">
        <v>0</v>
      </c>
      <c r="F22" s="129">
        <f>+ESF!J52</f>
        <v>16239327</v>
      </c>
      <c r="G22" s="129">
        <v>0</v>
      </c>
      <c r="H22" s="127">
        <f t="shared" si="0"/>
        <v>16239327</v>
      </c>
      <c r="I22" s="123"/>
    </row>
    <row r="23" spans="1:11" ht="12.75">
      <c r="A23" s="35"/>
      <c r="B23" s="396" t="s">
        <v>55</v>
      </c>
      <c r="C23" s="396"/>
      <c r="D23" s="129">
        <v>0</v>
      </c>
      <c r="E23" s="129">
        <f>+ESF!J53</f>
        <v>12041940</v>
      </c>
      <c r="F23" s="129">
        <v>0</v>
      </c>
      <c r="G23" s="129">
        <v>0</v>
      </c>
      <c r="H23" s="127">
        <f t="shared" si="0"/>
        <v>12041940</v>
      </c>
      <c r="I23" s="123"/>
    </row>
    <row r="24" spans="1:11" ht="12.75">
      <c r="A24" s="35"/>
      <c r="B24" s="396" t="s">
        <v>145</v>
      </c>
      <c r="C24" s="396"/>
      <c r="D24" s="129">
        <v>0</v>
      </c>
      <c r="E24" s="129">
        <v>0</v>
      </c>
      <c r="F24" s="129">
        <v>0</v>
      </c>
      <c r="G24" s="129">
        <v>0</v>
      </c>
      <c r="H24" s="127">
        <f t="shared" si="0"/>
        <v>0</v>
      </c>
      <c r="I24" s="123"/>
    </row>
    <row r="25" spans="1:11" ht="12.75">
      <c r="A25" s="35"/>
      <c r="B25" s="396" t="s">
        <v>57</v>
      </c>
      <c r="C25" s="396"/>
      <c r="D25" s="129">
        <v>0</v>
      </c>
      <c r="E25" s="129">
        <v>0</v>
      </c>
      <c r="F25" s="129">
        <v>0</v>
      </c>
      <c r="G25" s="129">
        <v>0</v>
      </c>
      <c r="H25" s="127">
        <f t="shared" si="0"/>
        <v>0</v>
      </c>
      <c r="I25" s="123"/>
    </row>
    <row r="26" spans="1:11" ht="9.9499999999999993" customHeight="1">
      <c r="A26" s="72"/>
      <c r="B26" s="126"/>
      <c r="C26" s="43"/>
      <c r="D26" s="127"/>
      <c r="E26" s="127"/>
      <c r="F26" s="127"/>
      <c r="G26" s="127"/>
      <c r="H26" s="127"/>
      <c r="I26" s="123"/>
    </row>
    <row r="27" spans="1:11" ht="19.5" thickBot="1">
      <c r="A27" s="72"/>
      <c r="B27" s="453" t="s">
        <v>200</v>
      </c>
      <c r="C27" s="453"/>
      <c r="D27" s="130">
        <f>D14+D16+D21</f>
        <v>45680915</v>
      </c>
      <c r="E27" s="130">
        <f>E14+E16+E21</f>
        <v>12041940</v>
      </c>
      <c r="F27" s="130">
        <f>F14+F16+F21</f>
        <v>16239327</v>
      </c>
      <c r="G27" s="130">
        <f>G14+G16+G21</f>
        <v>0</v>
      </c>
      <c r="H27" s="130">
        <f>SUM(D27:G27)</f>
        <v>73962182</v>
      </c>
      <c r="I27" s="123"/>
      <c r="K27" s="237" t="str">
        <f>IF(H27=ESF!J63," ","ERROR")</f>
        <v xml:space="preserve"> </v>
      </c>
    </row>
    <row r="28" spans="1:11" ht="12.75">
      <c r="A28" s="35"/>
      <c r="B28" s="43"/>
      <c r="C28" s="57"/>
      <c r="D28" s="127"/>
      <c r="E28" s="127"/>
      <c r="F28" s="127"/>
      <c r="G28" s="127"/>
      <c r="H28" s="127"/>
      <c r="I28" s="123"/>
    </row>
    <row r="29" spans="1:11" ht="12.75">
      <c r="A29" s="72"/>
      <c r="B29" s="454" t="s">
        <v>146</v>
      </c>
      <c r="C29" s="454"/>
      <c r="D29" s="128">
        <f>SUM(D30:D32)</f>
        <v>-45441480</v>
      </c>
      <c r="E29" s="128">
        <f>SUM(E30:E32)</f>
        <v>0</v>
      </c>
      <c r="F29" s="128">
        <f>SUM(F30:F32)</f>
        <v>0</v>
      </c>
      <c r="G29" s="128">
        <f>SUM(G30:G32)</f>
        <v>0</v>
      </c>
      <c r="H29" s="128">
        <f>SUM(D29:G29)</f>
        <v>-45441480</v>
      </c>
      <c r="I29" s="123"/>
    </row>
    <row r="30" spans="1:11" ht="12.75">
      <c r="A30" s="35"/>
      <c r="B30" s="396" t="s">
        <v>50</v>
      </c>
      <c r="C30" s="396"/>
      <c r="D30" s="129">
        <v>-43993760</v>
      </c>
      <c r="E30" s="129">
        <v>0</v>
      </c>
      <c r="F30" s="129">
        <v>0</v>
      </c>
      <c r="G30" s="129">
        <v>0</v>
      </c>
      <c r="H30" s="127">
        <f>SUM(D30:G30)</f>
        <v>-43993760</v>
      </c>
      <c r="I30" s="123"/>
    </row>
    <row r="31" spans="1:11" ht="12.75">
      <c r="A31" s="35"/>
      <c r="B31" s="396" t="s">
        <v>51</v>
      </c>
      <c r="C31" s="396"/>
      <c r="D31" s="129">
        <v>-1447720</v>
      </c>
      <c r="E31" s="129">
        <v>0</v>
      </c>
      <c r="F31" s="129">
        <v>0</v>
      </c>
      <c r="G31" s="129">
        <v>0</v>
      </c>
      <c r="H31" s="127">
        <f>SUM(D31:G31)</f>
        <v>-1447720</v>
      </c>
      <c r="I31" s="123"/>
    </row>
    <row r="32" spans="1:11" ht="12.75">
      <c r="A32" s="35"/>
      <c r="B32" s="396" t="s">
        <v>142</v>
      </c>
      <c r="C32" s="396"/>
      <c r="D32" s="129">
        <v>0</v>
      </c>
      <c r="E32" s="129">
        <v>0</v>
      </c>
      <c r="F32" s="129">
        <v>0</v>
      </c>
      <c r="G32" s="129">
        <v>0</v>
      </c>
      <c r="H32" s="127">
        <f>SUM(D32:G32)</f>
        <v>0</v>
      </c>
      <c r="I32" s="123"/>
    </row>
    <row r="33" spans="1:11" ht="9.9499999999999993" customHeight="1">
      <c r="A33" s="72"/>
      <c r="B33" s="126"/>
      <c r="C33" s="43"/>
      <c r="D33" s="127"/>
      <c r="E33" s="127"/>
      <c r="F33" s="127"/>
      <c r="G33" s="127"/>
      <c r="H33" s="127"/>
      <c r="I33" s="123"/>
    </row>
    <row r="34" spans="1:11" ht="12.75">
      <c r="A34" s="72" t="s">
        <v>135</v>
      </c>
      <c r="B34" s="454" t="s">
        <v>143</v>
      </c>
      <c r="C34" s="454"/>
      <c r="D34" s="128">
        <f>SUM(D35:D38)</f>
        <v>0</v>
      </c>
      <c r="E34" s="128">
        <f>SUM(E35:E38)</f>
        <v>26150354</v>
      </c>
      <c r="F34" s="128">
        <f>SUM(F35:F38)</f>
        <v>39021668</v>
      </c>
      <c r="G34" s="128">
        <f>SUM(G35:G38)</f>
        <v>0</v>
      </c>
      <c r="H34" s="128">
        <f>SUM(D34:G34)</f>
        <v>65172022</v>
      </c>
      <c r="I34" s="123"/>
    </row>
    <row r="35" spans="1:11" ht="12.75">
      <c r="A35" s="35"/>
      <c r="B35" s="396" t="s">
        <v>144</v>
      </c>
      <c r="C35" s="396"/>
      <c r="D35" s="129">
        <v>0</v>
      </c>
      <c r="E35" s="129">
        <v>0</v>
      </c>
      <c r="F35" s="129">
        <f>+ESF!I52</f>
        <v>9957117</v>
      </c>
      <c r="G35" s="129">
        <v>0</v>
      </c>
      <c r="H35" s="127">
        <f>SUM(D35:G35)</f>
        <v>9957117</v>
      </c>
      <c r="I35" s="123"/>
    </row>
    <row r="36" spans="1:11" ht="12.75">
      <c r="A36" s="35"/>
      <c r="B36" s="396" t="s">
        <v>55</v>
      </c>
      <c r="C36" s="396"/>
      <c r="D36" s="129">
        <v>0</v>
      </c>
      <c r="E36" s="129">
        <f>+ESF!I53-E23</f>
        <v>26150354</v>
      </c>
      <c r="F36" s="129">
        <v>0</v>
      </c>
      <c r="G36" s="129">
        <v>0</v>
      </c>
      <c r="H36" s="127">
        <f>SUM(D36:G36)</f>
        <v>26150354</v>
      </c>
      <c r="I36" s="123"/>
    </row>
    <row r="37" spans="1:11" ht="12.75">
      <c r="A37" s="35"/>
      <c r="B37" s="396" t="s">
        <v>145</v>
      </c>
      <c r="C37" s="396"/>
      <c r="D37" s="129">
        <v>0</v>
      </c>
      <c r="E37" s="129">
        <v>0</v>
      </c>
      <c r="F37" s="129">
        <v>29064551</v>
      </c>
      <c r="G37" s="129">
        <v>0</v>
      </c>
      <c r="H37" s="127">
        <f>SUM(D37:G37)</f>
        <v>29064551</v>
      </c>
      <c r="I37" s="123"/>
    </row>
    <row r="38" spans="1:11" ht="12.75">
      <c r="A38" s="35"/>
      <c r="B38" s="396" t="s">
        <v>57</v>
      </c>
      <c r="C38" s="396"/>
      <c r="D38" s="129">
        <v>0</v>
      </c>
      <c r="E38" s="129">
        <v>0</v>
      </c>
      <c r="F38" s="129">
        <v>0</v>
      </c>
      <c r="G38" s="129">
        <v>0</v>
      </c>
      <c r="H38" s="127">
        <f>SUM(D38:G38)</f>
        <v>0</v>
      </c>
      <c r="I38" s="123"/>
    </row>
    <row r="39" spans="1:11" ht="9.9499999999999993" customHeight="1">
      <c r="A39" s="72"/>
      <c r="B39" s="126"/>
      <c r="C39" s="43"/>
      <c r="D39" s="127"/>
      <c r="E39" s="127"/>
      <c r="F39" s="127"/>
      <c r="G39" s="127"/>
      <c r="H39" s="127"/>
      <c r="I39" s="123"/>
    </row>
    <row r="40" spans="1:11" ht="18.75">
      <c r="A40" s="131"/>
      <c r="B40" s="452" t="s">
        <v>201</v>
      </c>
      <c r="C40" s="452"/>
      <c r="D40" s="132">
        <f>D27+D29+D34</f>
        <v>239435</v>
      </c>
      <c r="E40" s="132">
        <f>E27+E29+E34</f>
        <v>38192294</v>
      </c>
      <c r="F40" s="132">
        <f>F29+F34</f>
        <v>39021668</v>
      </c>
      <c r="G40" s="132">
        <f>G27+G29+G34</f>
        <v>0</v>
      </c>
      <c r="H40" s="132">
        <f>SUM(D40:G40)</f>
        <v>77453397</v>
      </c>
      <c r="I40" s="133"/>
      <c r="K40" s="237" t="str">
        <f>IF(H40=ESF!I63," ","ERROR")</f>
        <v xml:space="preserve"> </v>
      </c>
    </row>
    <row r="41" spans="1:11" ht="6" customHeight="1">
      <c r="A41" s="134"/>
      <c r="B41" s="134"/>
      <c r="C41" s="134"/>
      <c r="D41" s="134"/>
      <c r="E41" s="134"/>
      <c r="F41" s="134"/>
      <c r="G41" s="134"/>
      <c r="H41" s="134"/>
      <c r="I41" s="135"/>
    </row>
    <row r="42" spans="1:11" ht="6" customHeight="1">
      <c r="D42" s="136"/>
      <c r="E42" s="136"/>
      <c r="I42" s="42"/>
    </row>
    <row r="43" spans="1:11" ht="15" customHeight="1">
      <c r="A43" s="19"/>
      <c r="B43" s="394" t="s">
        <v>78</v>
      </c>
      <c r="C43" s="394"/>
      <c r="D43" s="394"/>
      <c r="E43" s="394"/>
      <c r="F43" s="394"/>
      <c r="G43" s="394"/>
      <c r="H43" s="394"/>
      <c r="I43" s="394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</sheetData>
  <sheetProtection formatCells="0" selectLockedCells="1"/>
  <mergeCells count="32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40:C40"/>
    <mergeCell ref="B43:I43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WhiteSpace="0" topLeftCell="A37" zoomScaleNormal="100" workbookViewId="0">
      <selection activeCell="D55" sqref="A55:XFD60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401" t="s">
        <v>194</v>
      </c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25"/>
      <c r="Q1" s="25"/>
    </row>
    <row r="2" spans="1:17" ht="15" customHeight="1">
      <c r="B2" s="25"/>
      <c r="C2" s="25"/>
      <c r="D2" s="25"/>
      <c r="E2" s="401" t="s">
        <v>176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25"/>
      <c r="Q2" s="25"/>
    </row>
    <row r="3" spans="1:17" ht="15" customHeight="1">
      <c r="B3" s="25"/>
      <c r="C3" s="25"/>
      <c r="D3" s="25"/>
      <c r="E3" s="401" t="s">
        <v>196</v>
      </c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25"/>
      <c r="Q3" s="25"/>
    </row>
    <row r="4" spans="1:17" ht="16.5" customHeight="1">
      <c r="B4" s="25"/>
      <c r="C4" s="25"/>
      <c r="D4" s="25"/>
      <c r="E4" s="401" t="s">
        <v>1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25"/>
      <c r="Q4" s="25"/>
    </row>
    <row r="5" spans="1:17" ht="3" customHeight="1">
      <c r="C5" s="26"/>
      <c r="D5" s="215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25"/>
      <c r="P5" s="19"/>
      <c r="Q5" s="19"/>
    </row>
    <row r="6" spans="1:17" ht="19.5" customHeight="1">
      <c r="A6" s="61"/>
      <c r="B6" s="410" t="s">
        <v>4</v>
      </c>
      <c r="C6" s="410"/>
      <c r="D6" s="410"/>
      <c r="E6" s="402" t="s">
        <v>410</v>
      </c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116"/>
      <c r="Q6" s="19"/>
    </row>
    <row r="7" spans="1:17" s="19" customFormat="1" ht="5.0999999999999996" customHeight="1">
      <c r="A7" s="21"/>
      <c r="B7" s="26"/>
      <c r="C7" s="26"/>
      <c r="D7" s="215"/>
      <c r="E7" s="26"/>
      <c r="F7" s="26"/>
      <c r="G7" s="216"/>
      <c r="H7" s="216"/>
      <c r="I7" s="215"/>
    </row>
    <row r="8" spans="1:17" s="19" customFormat="1" ht="3" customHeight="1">
      <c r="A8" s="21"/>
      <c r="B8" s="21"/>
      <c r="C8" s="217"/>
      <c r="D8" s="215"/>
      <c r="E8" s="217"/>
      <c r="F8" s="217"/>
      <c r="G8" s="218"/>
      <c r="H8" s="218"/>
      <c r="I8" s="215"/>
    </row>
    <row r="9" spans="1:17" s="19" customFormat="1" ht="31.5" customHeight="1">
      <c r="A9" s="219"/>
      <c r="B9" s="462" t="s">
        <v>76</v>
      </c>
      <c r="C9" s="462"/>
      <c r="D9" s="462"/>
      <c r="E9" s="462"/>
      <c r="F9" s="109"/>
      <c r="G9" s="104">
        <v>2014</v>
      </c>
      <c r="H9" s="104">
        <v>2013</v>
      </c>
      <c r="I9" s="220"/>
      <c r="J9" s="462" t="s">
        <v>76</v>
      </c>
      <c r="K9" s="462"/>
      <c r="L9" s="462"/>
      <c r="M9" s="462"/>
      <c r="N9" s="109"/>
      <c r="O9" s="104">
        <v>2014</v>
      </c>
      <c r="P9" s="104">
        <v>2013</v>
      </c>
      <c r="Q9" s="221"/>
    </row>
    <row r="10" spans="1:17" s="19" customFormat="1" ht="3" customHeight="1">
      <c r="A10" s="31"/>
      <c r="B10" s="21"/>
      <c r="C10" s="21"/>
      <c r="D10" s="32"/>
      <c r="E10" s="32"/>
      <c r="F10" s="32"/>
      <c r="G10" s="222"/>
      <c r="H10" s="222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22"/>
      <c r="H11" s="222"/>
      <c r="I11" s="38"/>
      <c r="Q11" s="34"/>
    </row>
    <row r="12" spans="1:17" ht="17.25" customHeight="1">
      <c r="A12" s="35"/>
      <c r="B12" s="459" t="s">
        <v>177</v>
      </c>
      <c r="C12" s="459"/>
      <c r="D12" s="459"/>
      <c r="E12" s="459"/>
      <c r="F12" s="459"/>
      <c r="G12" s="222"/>
      <c r="H12" s="222"/>
      <c r="I12" s="38"/>
      <c r="J12" s="459" t="s">
        <v>178</v>
      </c>
      <c r="K12" s="459"/>
      <c r="L12" s="459"/>
      <c r="M12" s="459"/>
      <c r="N12" s="459"/>
      <c r="O12" s="223"/>
      <c r="P12" s="223"/>
      <c r="Q12" s="34"/>
    </row>
    <row r="13" spans="1:17" ht="17.25" customHeight="1">
      <c r="A13" s="35"/>
      <c r="B13" s="38"/>
      <c r="C13" s="36"/>
      <c r="D13" s="38"/>
      <c r="E13" s="36"/>
      <c r="F13" s="36"/>
      <c r="G13" s="222"/>
      <c r="H13" s="222"/>
      <c r="I13" s="38"/>
      <c r="J13" s="38"/>
      <c r="K13" s="36"/>
      <c r="L13" s="36"/>
      <c r="M13" s="36"/>
      <c r="N13" s="36"/>
      <c r="O13" s="223"/>
      <c r="P13" s="223"/>
      <c r="Q13" s="34"/>
    </row>
    <row r="14" spans="1:17" ht="17.25" customHeight="1">
      <c r="A14" s="35"/>
      <c r="B14" s="38"/>
      <c r="C14" s="459" t="s">
        <v>67</v>
      </c>
      <c r="D14" s="459"/>
      <c r="E14" s="459"/>
      <c r="F14" s="459"/>
      <c r="G14" s="224">
        <f>SUM(G15:G25)</f>
        <v>322480443</v>
      </c>
      <c r="H14" s="224">
        <f>SUM(H15:H25)</f>
        <v>326234133</v>
      </c>
      <c r="I14" s="38"/>
      <c r="J14" s="38"/>
      <c r="K14" s="459" t="s">
        <v>67</v>
      </c>
      <c r="L14" s="459"/>
      <c r="M14" s="459"/>
      <c r="N14" s="459"/>
      <c r="O14" s="224">
        <f>SUM(O15:O17)</f>
        <v>0</v>
      </c>
      <c r="P14" s="224">
        <f>SUM(P15:P17)</f>
        <v>0</v>
      </c>
      <c r="Q14" s="34"/>
    </row>
    <row r="15" spans="1:17" ht="15" customHeight="1">
      <c r="A15" s="35"/>
      <c r="B15" s="38"/>
      <c r="C15" s="36"/>
      <c r="D15" s="458" t="s">
        <v>86</v>
      </c>
      <c r="E15" s="458"/>
      <c r="F15" s="458"/>
      <c r="G15" s="225">
        <v>0</v>
      </c>
      <c r="H15" s="225">
        <v>0</v>
      </c>
      <c r="I15" s="38"/>
      <c r="J15" s="38"/>
      <c r="K15" s="19"/>
      <c r="L15" s="460" t="s">
        <v>33</v>
      </c>
      <c r="M15" s="460"/>
      <c r="N15" s="460"/>
      <c r="O15" s="225">
        <v>0</v>
      </c>
      <c r="P15" s="225">
        <v>0</v>
      </c>
      <c r="Q15" s="34"/>
    </row>
    <row r="16" spans="1:17" ht="15" customHeight="1">
      <c r="A16" s="35"/>
      <c r="B16" s="38"/>
      <c r="C16" s="36"/>
      <c r="D16" s="458" t="s">
        <v>207</v>
      </c>
      <c r="E16" s="458"/>
      <c r="F16" s="458"/>
      <c r="G16" s="225">
        <v>474724</v>
      </c>
      <c r="H16" s="225">
        <v>5031530</v>
      </c>
      <c r="I16" s="38"/>
      <c r="J16" s="38"/>
      <c r="K16" s="19"/>
      <c r="L16" s="460" t="s">
        <v>35</v>
      </c>
      <c r="M16" s="460"/>
      <c r="N16" s="460"/>
      <c r="O16" s="225">
        <v>0</v>
      </c>
      <c r="P16" s="225">
        <v>0</v>
      </c>
      <c r="Q16" s="34"/>
    </row>
    <row r="17" spans="1:17" ht="15" customHeight="1">
      <c r="A17" s="35"/>
      <c r="B17" s="38"/>
      <c r="C17" s="226"/>
      <c r="D17" s="458" t="s">
        <v>179</v>
      </c>
      <c r="E17" s="458"/>
      <c r="F17" s="458"/>
      <c r="G17" s="225">
        <v>0</v>
      </c>
      <c r="H17" s="225">
        <v>0</v>
      </c>
      <c r="I17" s="38"/>
      <c r="J17" s="38"/>
      <c r="K17" s="222"/>
      <c r="L17" s="460" t="s">
        <v>211</v>
      </c>
      <c r="M17" s="460"/>
      <c r="N17" s="460"/>
      <c r="O17" s="225">
        <v>0</v>
      </c>
      <c r="P17" s="225">
        <v>0</v>
      </c>
      <c r="Q17" s="34"/>
    </row>
    <row r="18" spans="1:17" ht="15" customHeight="1">
      <c r="A18" s="35"/>
      <c r="B18" s="38"/>
      <c r="C18" s="226"/>
      <c r="D18" s="458" t="s">
        <v>92</v>
      </c>
      <c r="E18" s="458"/>
      <c r="F18" s="458"/>
      <c r="G18" s="225">
        <v>0</v>
      </c>
      <c r="H18" s="225">
        <v>0</v>
      </c>
      <c r="I18" s="38"/>
      <c r="J18" s="38"/>
      <c r="K18" s="222"/>
      <c r="Q18" s="34"/>
    </row>
    <row r="19" spans="1:17" ht="15" customHeight="1">
      <c r="A19" s="35"/>
      <c r="B19" s="38"/>
      <c r="C19" s="226"/>
      <c r="D19" s="458" t="s">
        <v>93</v>
      </c>
      <c r="E19" s="458"/>
      <c r="F19" s="458"/>
      <c r="G19" s="225">
        <v>0</v>
      </c>
      <c r="H19" s="225">
        <v>0</v>
      </c>
      <c r="I19" s="38"/>
      <c r="J19" s="38"/>
      <c r="K19" s="227" t="s">
        <v>68</v>
      </c>
      <c r="L19" s="227"/>
      <c r="M19" s="227"/>
      <c r="N19" s="227"/>
      <c r="O19" s="224">
        <f>SUM(O20:O22)</f>
        <v>21400328</v>
      </c>
      <c r="P19" s="224">
        <f>SUM(P20:P22)</f>
        <v>28267984</v>
      </c>
      <c r="Q19" s="34"/>
    </row>
    <row r="20" spans="1:17" ht="15" customHeight="1">
      <c r="A20" s="35"/>
      <c r="B20" s="38"/>
      <c r="C20" s="226"/>
      <c r="D20" s="458" t="s">
        <v>94</v>
      </c>
      <c r="E20" s="458"/>
      <c r="F20" s="458"/>
      <c r="G20" s="225">
        <v>0</v>
      </c>
      <c r="H20" s="225">
        <v>0</v>
      </c>
      <c r="I20" s="38"/>
      <c r="J20" s="38"/>
      <c r="K20" s="222"/>
      <c r="L20" s="226" t="s">
        <v>33</v>
      </c>
      <c r="M20" s="226"/>
      <c r="N20" s="226"/>
      <c r="O20" s="225">
        <v>0</v>
      </c>
      <c r="P20" s="225">
        <v>224963</v>
      </c>
      <c r="Q20" s="34"/>
    </row>
    <row r="21" spans="1:17" ht="15" customHeight="1">
      <c r="A21" s="35"/>
      <c r="B21" s="38"/>
      <c r="C21" s="226"/>
      <c r="D21" s="458" t="s">
        <v>96</v>
      </c>
      <c r="E21" s="458"/>
      <c r="F21" s="458"/>
      <c r="G21" s="225">
        <v>1506269</v>
      </c>
      <c r="H21" s="225">
        <v>5031530</v>
      </c>
      <c r="I21" s="38"/>
      <c r="J21" s="38"/>
      <c r="K21" s="222"/>
      <c r="L21" s="460" t="s">
        <v>35</v>
      </c>
      <c r="M21" s="460"/>
      <c r="N21" s="460"/>
      <c r="O21" s="225">
        <v>21400328</v>
      </c>
      <c r="P21" s="225">
        <v>28043021</v>
      </c>
      <c r="Q21" s="34"/>
    </row>
    <row r="22" spans="1:17" ht="28.5" customHeight="1">
      <c r="A22" s="35"/>
      <c r="B22" s="38"/>
      <c r="C22" s="226"/>
      <c r="D22" s="458" t="s">
        <v>98</v>
      </c>
      <c r="E22" s="458"/>
      <c r="F22" s="458"/>
      <c r="G22" s="225">
        <v>6532642</v>
      </c>
      <c r="H22" s="225">
        <v>8665673</v>
      </c>
      <c r="I22" s="38"/>
      <c r="J22" s="38"/>
      <c r="K22" s="19"/>
      <c r="L22" s="460" t="s">
        <v>212</v>
      </c>
      <c r="M22" s="460"/>
      <c r="N22" s="460"/>
      <c r="O22" s="225">
        <v>0</v>
      </c>
      <c r="P22" s="225">
        <v>0</v>
      </c>
      <c r="Q22" s="34"/>
    </row>
    <row r="23" spans="1:17" ht="15" customHeight="1">
      <c r="A23" s="35"/>
      <c r="B23" s="38"/>
      <c r="C23" s="226"/>
      <c r="D23" s="458" t="s">
        <v>103</v>
      </c>
      <c r="E23" s="458"/>
      <c r="F23" s="458"/>
      <c r="G23" s="225">
        <v>0</v>
      </c>
      <c r="H23" s="225">
        <v>0</v>
      </c>
      <c r="I23" s="38"/>
      <c r="J23" s="38"/>
      <c r="K23" s="459" t="s">
        <v>180</v>
      </c>
      <c r="L23" s="459"/>
      <c r="M23" s="459"/>
      <c r="N23" s="459"/>
      <c r="O23" s="224">
        <f>O14-O19</f>
        <v>-21400328</v>
      </c>
      <c r="P23" s="224">
        <f>P14-P19</f>
        <v>-28267984</v>
      </c>
      <c r="Q23" s="34"/>
    </row>
    <row r="24" spans="1:17" ht="15" customHeight="1">
      <c r="A24" s="35"/>
      <c r="B24" s="38"/>
      <c r="C24" s="226"/>
      <c r="D24" s="458" t="s">
        <v>208</v>
      </c>
      <c r="E24" s="458"/>
      <c r="F24" s="458"/>
      <c r="G24" s="225">
        <v>311594959</v>
      </c>
      <c r="H24" s="225">
        <v>305453808</v>
      </c>
      <c r="I24" s="38"/>
      <c r="J24" s="38"/>
      <c r="Q24" s="34"/>
    </row>
    <row r="25" spans="1:17" ht="15" customHeight="1">
      <c r="A25" s="35"/>
      <c r="B25" s="38"/>
      <c r="C25" s="226"/>
      <c r="D25" s="458" t="s">
        <v>209</v>
      </c>
      <c r="E25" s="458"/>
      <c r="F25" s="156"/>
      <c r="G25" s="225">
        <v>2371849</v>
      </c>
      <c r="H25" s="225">
        <v>2051592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22"/>
      <c r="H26" s="222"/>
      <c r="I26" s="38"/>
      <c r="J26" s="459" t="s">
        <v>181</v>
      </c>
      <c r="K26" s="459"/>
      <c r="L26" s="459"/>
      <c r="M26" s="459"/>
      <c r="N26" s="459"/>
      <c r="O26" s="19"/>
      <c r="P26" s="19"/>
      <c r="Q26" s="34"/>
    </row>
    <row r="27" spans="1:17" ht="15" customHeight="1">
      <c r="A27" s="35"/>
      <c r="B27" s="38"/>
      <c r="C27" s="459" t="s">
        <v>68</v>
      </c>
      <c r="D27" s="459"/>
      <c r="E27" s="459"/>
      <c r="F27" s="459"/>
      <c r="G27" s="224">
        <f>SUM(G28:G46)</f>
        <v>295189061</v>
      </c>
      <c r="H27" s="224">
        <f>SUM(H28:H46)</f>
        <v>286486930</v>
      </c>
      <c r="I27" s="38"/>
      <c r="J27" s="38"/>
      <c r="K27" s="36"/>
      <c r="L27" s="38"/>
      <c r="M27" s="156"/>
      <c r="N27" s="156"/>
      <c r="O27" s="223"/>
      <c r="P27" s="223"/>
      <c r="Q27" s="34"/>
    </row>
    <row r="28" spans="1:17" ht="15" customHeight="1">
      <c r="A28" s="35"/>
      <c r="B28" s="38"/>
      <c r="C28" s="227"/>
      <c r="D28" s="458" t="s">
        <v>182</v>
      </c>
      <c r="E28" s="458"/>
      <c r="F28" s="458"/>
      <c r="G28" s="225">
        <v>101616722</v>
      </c>
      <c r="H28" s="225">
        <v>91873917</v>
      </c>
      <c r="I28" s="38"/>
      <c r="J28" s="38"/>
      <c r="K28" s="227" t="s">
        <v>67</v>
      </c>
      <c r="L28" s="227"/>
      <c r="M28" s="227"/>
      <c r="N28" s="227"/>
      <c r="O28" s="224">
        <f>O29+O32</f>
        <v>0</v>
      </c>
      <c r="P28" s="224">
        <f>P29+P32</f>
        <v>0</v>
      </c>
      <c r="Q28" s="34"/>
    </row>
    <row r="29" spans="1:17" ht="15" customHeight="1">
      <c r="A29" s="35"/>
      <c r="B29" s="38"/>
      <c r="C29" s="227"/>
      <c r="D29" s="458" t="s">
        <v>89</v>
      </c>
      <c r="E29" s="458"/>
      <c r="F29" s="458"/>
      <c r="G29" s="225">
        <v>157539617</v>
      </c>
      <c r="H29" s="225">
        <v>147252170</v>
      </c>
      <c r="I29" s="38"/>
      <c r="J29" s="19"/>
      <c r="K29" s="19"/>
      <c r="L29" s="226" t="s">
        <v>183</v>
      </c>
      <c r="M29" s="226"/>
      <c r="N29" s="226"/>
      <c r="O29" s="225">
        <f>SUM(O30:O31)</f>
        <v>0</v>
      </c>
      <c r="P29" s="225">
        <f>SUM(P30:P31)</f>
        <v>0</v>
      </c>
      <c r="Q29" s="34"/>
    </row>
    <row r="30" spans="1:17" ht="15" customHeight="1">
      <c r="A30" s="35"/>
      <c r="B30" s="38"/>
      <c r="C30" s="227"/>
      <c r="D30" s="458" t="s">
        <v>91</v>
      </c>
      <c r="E30" s="458"/>
      <c r="F30" s="458"/>
      <c r="G30" s="225">
        <v>25658274</v>
      </c>
      <c r="H30" s="225">
        <v>26236774</v>
      </c>
      <c r="I30" s="38"/>
      <c r="J30" s="38"/>
      <c r="K30" s="227"/>
      <c r="L30" s="226" t="s">
        <v>184</v>
      </c>
      <c r="M30" s="226"/>
      <c r="N30" s="226"/>
      <c r="O30" s="225">
        <v>0</v>
      </c>
      <c r="P30" s="225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25">
        <v>0</v>
      </c>
      <c r="H31" s="225">
        <v>0</v>
      </c>
      <c r="I31" s="38"/>
      <c r="J31" s="38"/>
      <c r="K31" s="227"/>
      <c r="L31" s="226" t="s">
        <v>186</v>
      </c>
      <c r="M31" s="226"/>
      <c r="N31" s="226"/>
      <c r="O31" s="225">
        <v>0</v>
      </c>
      <c r="P31" s="225">
        <v>0</v>
      </c>
      <c r="Q31" s="34"/>
    </row>
    <row r="32" spans="1:17" ht="15" customHeight="1">
      <c r="A32" s="35"/>
      <c r="B32" s="38"/>
      <c r="C32" s="227"/>
      <c r="D32" s="458" t="s">
        <v>95</v>
      </c>
      <c r="E32" s="458"/>
      <c r="F32" s="458"/>
      <c r="G32" s="225">
        <v>0</v>
      </c>
      <c r="H32" s="225">
        <v>0</v>
      </c>
      <c r="I32" s="38"/>
      <c r="J32" s="38"/>
      <c r="K32" s="227"/>
      <c r="L32" s="460" t="s">
        <v>214</v>
      </c>
      <c r="M32" s="460"/>
      <c r="N32" s="460"/>
      <c r="O32" s="225">
        <v>0</v>
      </c>
      <c r="P32" s="225">
        <v>0</v>
      </c>
      <c r="Q32" s="34"/>
    </row>
    <row r="33" spans="1:17" ht="15" customHeight="1">
      <c r="A33" s="35"/>
      <c r="B33" s="38"/>
      <c r="C33" s="227"/>
      <c r="D33" s="458" t="s">
        <v>185</v>
      </c>
      <c r="E33" s="458"/>
      <c r="F33" s="458"/>
      <c r="G33" s="225">
        <v>0</v>
      </c>
      <c r="H33" s="225">
        <v>0</v>
      </c>
      <c r="I33" s="38"/>
      <c r="J33" s="38"/>
      <c r="K33" s="222"/>
      <c r="Q33" s="34"/>
    </row>
    <row r="34" spans="1:17" ht="15" customHeight="1">
      <c r="A34" s="35"/>
      <c r="B34" s="38"/>
      <c r="C34" s="227"/>
      <c r="D34" s="458" t="s">
        <v>187</v>
      </c>
      <c r="E34" s="458"/>
      <c r="F34" s="458"/>
      <c r="G34" s="225">
        <v>10010848</v>
      </c>
      <c r="H34" s="225">
        <v>20699069</v>
      </c>
      <c r="I34" s="38"/>
      <c r="J34" s="38"/>
      <c r="K34" s="227" t="s">
        <v>68</v>
      </c>
      <c r="L34" s="227"/>
      <c r="M34" s="227"/>
      <c r="N34" s="227"/>
      <c r="O34" s="224">
        <f>O35+O38</f>
        <v>0</v>
      </c>
      <c r="P34" s="224">
        <f>P35+P38</f>
        <v>0</v>
      </c>
      <c r="Q34" s="34"/>
    </row>
    <row r="35" spans="1:17" ht="15" customHeight="1">
      <c r="A35" s="35"/>
      <c r="B35" s="38"/>
      <c r="C35" s="227"/>
      <c r="D35" s="458" t="s">
        <v>100</v>
      </c>
      <c r="E35" s="458"/>
      <c r="F35" s="458"/>
      <c r="G35" s="225">
        <v>0</v>
      </c>
      <c r="H35" s="225">
        <v>0</v>
      </c>
      <c r="I35" s="38"/>
      <c r="J35" s="38"/>
      <c r="K35" s="19"/>
      <c r="L35" s="226" t="s">
        <v>188</v>
      </c>
      <c r="M35" s="226"/>
      <c r="N35" s="226"/>
      <c r="O35" s="225">
        <f>SUM(O36:O37)</f>
        <v>0</v>
      </c>
      <c r="P35" s="225">
        <f>SUM(P36:P37)</f>
        <v>0</v>
      </c>
      <c r="Q35" s="34"/>
    </row>
    <row r="36" spans="1:17" ht="15" customHeight="1">
      <c r="A36" s="35"/>
      <c r="B36" s="38"/>
      <c r="C36" s="227"/>
      <c r="D36" s="458" t="s">
        <v>102</v>
      </c>
      <c r="E36" s="458"/>
      <c r="F36" s="458"/>
      <c r="G36" s="225">
        <v>0</v>
      </c>
      <c r="H36" s="225">
        <v>0</v>
      </c>
      <c r="I36" s="38"/>
      <c r="J36" s="38"/>
      <c r="K36" s="227"/>
      <c r="L36" s="226" t="s">
        <v>184</v>
      </c>
      <c r="M36" s="226"/>
      <c r="N36" s="226"/>
      <c r="O36" s="225">
        <v>0</v>
      </c>
      <c r="P36" s="225">
        <v>0</v>
      </c>
      <c r="Q36" s="34"/>
    </row>
    <row r="37" spans="1:17" ht="15" customHeight="1">
      <c r="A37" s="35"/>
      <c r="B37" s="38"/>
      <c r="C37" s="227"/>
      <c r="D37" s="458" t="s">
        <v>104</v>
      </c>
      <c r="E37" s="458"/>
      <c r="F37" s="458"/>
      <c r="G37" s="225">
        <v>0</v>
      </c>
      <c r="H37" s="225">
        <v>0</v>
      </c>
      <c r="I37" s="38"/>
      <c r="J37" s="19"/>
      <c r="K37" s="227"/>
      <c r="L37" s="226" t="s">
        <v>186</v>
      </c>
      <c r="M37" s="226"/>
      <c r="N37" s="226"/>
      <c r="O37" s="225">
        <v>0</v>
      </c>
      <c r="P37" s="225">
        <v>0</v>
      </c>
      <c r="Q37" s="34"/>
    </row>
    <row r="38" spans="1:17" ht="15" customHeight="1">
      <c r="A38" s="35"/>
      <c r="B38" s="38"/>
      <c r="C38" s="227"/>
      <c r="D38" s="458" t="s">
        <v>105</v>
      </c>
      <c r="E38" s="458"/>
      <c r="F38" s="458"/>
      <c r="G38" s="225">
        <v>363600</v>
      </c>
      <c r="H38" s="225">
        <v>425000</v>
      </c>
      <c r="I38" s="38"/>
      <c r="J38" s="38"/>
      <c r="K38" s="227"/>
      <c r="L38" s="460" t="s">
        <v>213</v>
      </c>
      <c r="M38" s="460"/>
      <c r="N38" s="460"/>
      <c r="O38" s="225">
        <v>0</v>
      </c>
      <c r="P38" s="225">
        <v>0</v>
      </c>
      <c r="Q38" s="34"/>
    </row>
    <row r="39" spans="1:17" ht="15" customHeight="1">
      <c r="A39" s="35"/>
      <c r="B39" s="38"/>
      <c r="C39" s="227"/>
      <c r="D39" s="458" t="s">
        <v>106</v>
      </c>
      <c r="E39" s="458"/>
      <c r="F39" s="458"/>
      <c r="G39" s="225">
        <v>0</v>
      </c>
      <c r="H39" s="225">
        <v>0</v>
      </c>
      <c r="I39" s="38"/>
      <c r="J39" s="38"/>
      <c r="K39" s="222"/>
      <c r="Q39" s="34"/>
    </row>
    <row r="40" spans="1:17" ht="15" customHeight="1">
      <c r="A40" s="35"/>
      <c r="B40" s="38"/>
      <c r="C40" s="227"/>
      <c r="D40" s="458" t="s">
        <v>108</v>
      </c>
      <c r="E40" s="458"/>
      <c r="F40" s="458"/>
      <c r="G40" s="225">
        <v>0</v>
      </c>
      <c r="H40" s="225">
        <v>0</v>
      </c>
      <c r="I40" s="38"/>
      <c r="J40" s="38"/>
      <c r="K40" s="459" t="s">
        <v>190</v>
      </c>
      <c r="L40" s="459"/>
      <c r="M40" s="459"/>
      <c r="N40" s="459"/>
      <c r="O40" s="224">
        <f>O28-O34</f>
        <v>0</v>
      </c>
      <c r="P40" s="224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25">
        <v>0</v>
      </c>
      <c r="H41" s="225">
        <v>0</v>
      </c>
      <c r="I41" s="38"/>
      <c r="J41" s="38"/>
      <c r="Q41" s="34"/>
    </row>
    <row r="42" spans="1:17" ht="15" customHeight="1">
      <c r="A42" s="35"/>
      <c r="B42" s="38"/>
      <c r="C42" s="227"/>
      <c r="D42" s="458" t="s">
        <v>189</v>
      </c>
      <c r="E42" s="458"/>
      <c r="F42" s="458"/>
      <c r="G42" s="225">
        <v>0</v>
      </c>
      <c r="H42" s="225">
        <v>0</v>
      </c>
      <c r="I42" s="38"/>
      <c r="J42" s="38"/>
      <c r="Q42" s="34"/>
    </row>
    <row r="43" spans="1:17" ht="15" customHeight="1">
      <c r="A43" s="35"/>
      <c r="B43" s="38"/>
      <c r="C43" s="227"/>
      <c r="D43" s="458" t="s">
        <v>141</v>
      </c>
      <c r="E43" s="458"/>
      <c r="F43" s="458"/>
      <c r="G43" s="225">
        <v>0</v>
      </c>
      <c r="H43" s="225">
        <v>0</v>
      </c>
      <c r="I43" s="38"/>
      <c r="J43" s="461" t="s">
        <v>192</v>
      </c>
      <c r="K43" s="461"/>
      <c r="L43" s="461"/>
      <c r="M43" s="461"/>
      <c r="N43" s="461"/>
      <c r="O43" s="230">
        <f>G48+O23+O40</f>
        <v>5891054</v>
      </c>
      <c r="P43" s="230">
        <f>H48+P23+P40</f>
        <v>11479219</v>
      </c>
      <c r="Q43" s="34"/>
    </row>
    <row r="44" spans="1:17" ht="15" customHeight="1">
      <c r="A44" s="35"/>
      <c r="B44" s="38"/>
      <c r="C44" s="227"/>
      <c r="D44" s="458" t="s">
        <v>115</v>
      </c>
      <c r="E44" s="458"/>
      <c r="F44" s="458"/>
      <c r="G44" s="225">
        <v>0</v>
      </c>
      <c r="H44" s="225">
        <v>0</v>
      </c>
      <c r="I44" s="38"/>
      <c r="Q44" s="34"/>
    </row>
    <row r="45" spans="1:17" ht="15" customHeight="1">
      <c r="A45" s="35"/>
      <c r="B45" s="38"/>
      <c r="C45" s="222"/>
      <c r="D45" s="222"/>
      <c r="E45" s="222"/>
      <c r="F45" s="222"/>
      <c r="G45" s="222"/>
      <c r="H45" s="222"/>
      <c r="I45" s="38"/>
      <c r="Q45" s="34"/>
    </row>
    <row r="46" spans="1:17" ht="15" customHeight="1">
      <c r="A46" s="35"/>
      <c r="B46" s="38"/>
      <c r="C46" s="227"/>
      <c r="D46" s="458" t="s">
        <v>210</v>
      </c>
      <c r="E46" s="458"/>
      <c r="F46" s="458"/>
      <c r="G46" s="225">
        <v>0</v>
      </c>
      <c r="H46" s="225">
        <v>0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22"/>
      <c r="H47" s="222"/>
      <c r="I47" s="38"/>
      <c r="J47" s="461" t="s">
        <v>202</v>
      </c>
      <c r="K47" s="461"/>
      <c r="L47" s="461"/>
      <c r="M47" s="461"/>
      <c r="N47" s="461"/>
      <c r="O47" s="230">
        <f>+P48</f>
        <v>17658721</v>
      </c>
      <c r="P47" s="230">
        <v>6179502</v>
      </c>
      <c r="Q47" s="34"/>
    </row>
    <row r="48" spans="1:17" s="232" customFormat="1" ht="12.75">
      <c r="A48" s="228"/>
      <c r="B48" s="229"/>
      <c r="C48" s="459" t="s">
        <v>191</v>
      </c>
      <c r="D48" s="459"/>
      <c r="E48" s="459"/>
      <c r="F48" s="459"/>
      <c r="G48" s="230">
        <f>G14-G27</f>
        <v>27291382</v>
      </c>
      <c r="H48" s="230">
        <f>H14-H27</f>
        <v>39747203</v>
      </c>
      <c r="I48" s="229"/>
      <c r="J48" s="461" t="s">
        <v>203</v>
      </c>
      <c r="K48" s="461"/>
      <c r="L48" s="461"/>
      <c r="M48" s="461"/>
      <c r="N48" s="461"/>
      <c r="O48" s="230">
        <f>+O47+O43</f>
        <v>23549775</v>
      </c>
      <c r="P48" s="230">
        <f>+P43+P47</f>
        <v>17658721</v>
      </c>
      <c r="Q48" s="231"/>
    </row>
    <row r="49" spans="1:17" s="232" customFormat="1" ht="12.75">
      <c r="A49" s="228"/>
      <c r="B49" s="229"/>
      <c r="C49" s="227"/>
      <c r="D49" s="227"/>
      <c r="E49" s="227"/>
      <c r="F49" s="227"/>
      <c r="G49" s="230"/>
      <c r="H49" s="230"/>
      <c r="I49" s="229"/>
      <c r="Q49" s="231"/>
    </row>
    <row r="50" spans="1:17" ht="14.25" customHeight="1">
      <c r="A50" s="79"/>
      <c r="B50" s="49"/>
      <c r="C50" s="233"/>
      <c r="D50" s="233"/>
      <c r="E50" s="233"/>
      <c r="F50" s="233"/>
      <c r="G50" s="234"/>
      <c r="H50" s="234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22"/>
      <c r="L51" s="222"/>
      <c r="M51" s="222"/>
      <c r="N51" s="222"/>
      <c r="O51" s="223"/>
      <c r="P51" s="223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37" t="str">
        <f>IF(O47=ESF!E18," ","ERROR SALDO FINAL 2013")</f>
        <v xml:space="preserve"> </v>
      </c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37" t="str">
        <f>IF(O48=ESF!D18," ","ERROR SALDO FINAL 2014")</f>
        <v xml:space="preserve"> </v>
      </c>
      <c r="P54" s="19"/>
      <c r="Q54" s="19"/>
    </row>
  </sheetData>
  <sheetProtection formatCells="0" selectLockedCells="1"/>
  <mergeCells count="54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43:F43"/>
    <mergeCell ref="D44:F44"/>
    <mergeCell ref="D46:F46"/>
    <mergeCell ref="C48:F48"/>
    <mergeCell ref="J43:N43"/>
    <mergeCell ref="J47:N47"/>
    <mergeCell ref="J48:N48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D59" sqref="D59"/>
    </sheetView>
  </sheetViews>
  <sheetFormatPr baseColWidth="10" defaultRowHeight="11.25"/>
  <cols>
    <col min="1" max="1" width="1.140625" style="238" customWidth="1"/>
    <col min="2" max="3" width="3.7109375" style="239" customWidth="1"/>
    <col min="4" max="4" width="46.42578125" style="239" customWidth="1"/>
    <col min="5" max="10" width="15.7109375" style="239" customWidth="1"/>
    <col min="11" max="11" width="2" style="238" customWidth="1"/>
    <col min="12" max="16384" width="11.42578125" style="239"/>
  </cols>
  <sheetData>
    <row r="1" spans="1:10" s="238" customFormat="1"/>
    <row r="2" spans="1:10">
      <c r="B2" s="463" t="s">
        <v>194</v>
      </c>
      <c r="C2" s="464"/>
      <c r="D2" s="464"/>
      <c r="E2" s="464"/>
      <c r="F2" s="464"/>
      <c r="G2" s="464"/>
      <c r="H2" s="464"/>
      <c r="I2" s="464"/>
      <c r="J2" s="465"/>
    </row>
    <row r="3" spans="1:10">
      <c r="B3" s="466" t="s">
        <v>410</v>
      </c>
      <c r="C3" s="467"/>
      <c r="D3" s="467"/>
      <c r="E3" s="467"/>
      <c r="F3" s="467"/>
      <c r="G3" s="467"/>
      <c r="H3" s="467"/>
      <c r="I3" s="467"/>
      <c r="J3" s="468"/>
    </row>
    <row r="4" spans="1:10">
      <c r="B4" s="466" t="s">
        <v>215</v>
      </c>
      <c r="C4" s="467"/>
      <c r="D4" s="467"/>
      <c r="E4" s="467"/>
      <c r="F4" s="467"/>
      <c r="G4" s="467"/>
      <c r="H4" s="467"/>
      <c r="I4" s="467"/>
      <c r="J4" s="468"/>
    </row>
    <row r="5" spans="1:10">
      <c r="B5" s="469" t="s">
        <v>216</v>
      </c>
      <c r="C5" s="470"/>
      <c r="D5" s="470"/>
      <c r="E5" s="470"/>
      <c r="F5" s="470"/>
      <c r="G5" s="470"/>
      <c r="H5" s="470"/>
      <c r="I5" s="470"/>
      <c r="J5" s="471"/>
    </row>
    <row r="6" spans="1:10" s="238" customFormat="1">
      <c r="A6" s="240"/>
      <c r="B6" s="240"/>
      <c r="C6" s="240"/>
      <c r="D6" s="240"/>
      <c r="F6" s="241"/>
      <c r="G6" s="241"/>
      <c r="H6" s="241"/>
      <c r="I6" s="241"/>
      <c r="J6" s="241"/>
    </row>
    <row r="7" spans="1:10" ht="12" customHeight="1">
      <c r="A7" s="242"/>
      <c r="B7" s="472" t="s">
        <v>217</v>
      </c>
      <c r="C7" s="472"/>
      <c r="D7" s="472"/>
      <c r="E7" s="472" t="s">
        <v>218</v>
      </c>
      <c r="F7" s="472"/>
      <c r="G7" s="472"/>
      <c r="H7" s="472"/>
      <c r="I7" s="472"/>
      <c r="J7" s="473" t="s">
        <v>219</v>
      </c>
    </row>
    <row r="8" spans="1:10" ht="22.5">
      <c r="A8" s="240"/>
      <c r="B8" s="472"/>
      <c r="C8" s="472"/>
      <c r="D8" s="472"/>
      <c r="E8" s="267" t="s">
        <v>220</v>
      </c>
      <c r="F8" s="268" t="s">
        <v>221</v>
      </c>
      <c r="G8" s="267" t="s">
        <v>222</v>
      </c>
      <c r="H8" s="267" t="s">
        <v>223</v>
      </c>
      <c r="I8" s="267" t="s">
        <v>224</v>
      </c>
      <c r="J8" s="473"/>
    </row>
    <row r="9" spans="1:10" ht="12" customHeight="1">
      <c r="A9" s="240"/>
      <c r="B9" s="472"/>
      <c r="C9" s="472"/>
      <c r="D9" s="472"/>
      <c r="E9" s="267" t="s">
        <v>225</v>
      </c>
      <c r="F9" s="267" t="s">
        <v>226</v>
      </c>
      <c r="G9" s="267" t="s">
        <v>227</v>
      </c>
      <c r="H9" s="267" t="s">
        <v>228</v>
      </c>
      <c r="I9" s="267" t="s">
        <v>229</v>
      </c>
      <c r="J9" s="267" t="s">
        <v>242</v>
      </c>
    </row>
    <row r="10" spans="1:10" ht="12" customHeight="1">
      <c r="A10" s="243"/>
      <c r="B10" s="244"/>
      <c r="C10" s="245"/>
      <c r="D10" s="246"/>
      <c r="E10" s="247"/>
      <c r="F10" s="248"/>
      <c r="G10" s="248"/>
      <c r="H10" s="248"/>
      <c r="I10" s="248"/>
      <c r="J10" s="248"/>
    </row>
    <row r="11" spans="1:10" ht="12" customHeight="1">
      <c r="A11" s="243"/>
      <c r="B11" s="474" t="s">
        <v>86</v>
      </c>
      <c r="C11" s="475"/>
      <c r="D11" s="476"/>
      <c r="E11" s="340">
        <v>0</v>
      </c>
      <c r="F11" s="341">
        <v>0</v>
      </c>
      <c r="G11" s="346">
        <f>+E11+F11</f>
        <v>0</v>
      </c>
      <c r="H11" s="341">
        <v>0</v>
      </c>
      <c r="I11" s="341">
        <v>0</v>
      </c>
      <c r="J11" s="346">
        <f>+I11-E11</f>
        <v>0</v>
      </c>
    </row>
    <row r="12" spans="1:10" ht="12" customHeight="1">
      <c r="A12" s="243"/>
      <c r="B12" s="474" t="s">
        <v>207</v>
      </c>
      <c r="C12" s="475"/>
      <c r="D12" s="476"/>
      <c r="E12" s="340">
        <v>0</v>
      </c>
      <c r="F12" s="341">
        <v>474724</v>
      </c>
      <c r="G12" s="346">
        <f t="shared" ref="G12:G24" si="0">+E12+F12</f>
        <v>474724</v>
      </c>
      <c r="H12" s="341">
        <v>474724</v>
      </c>
      <c r="I12" s="341">
        <v>474724</v>
      </c>
      <c r="J12" s="346">
        <f t="shared" ref="J12:J24" si="1">+I12-E12</f>
        <v>474724</v>
      </c>
    </row>
    <row r="13" spans="1:10" ht="12" customHeight="1">
      <c r="A13" s="243"/>
      <c r="B13" s="474" t="s">
        <v>90</v>
      </c>
      <c r="C13" s="475"/>
      <c r="D13" s="476"/>
      <c r="E13" s="340">
        <v>0</v>
      </c>
      <c r="F13" s="341">
        <v>0</v>
      </c>
      <c r="G13" s="346">
        <f t="shared" si="0"/>
        <v>0</v>
      </c>
      <c r="H13" s="341">
        <v>0</v>
      </c>
      <c r="I13" s="341">
        <v>0</v>
      </c>
      <c r="J13" s="346">
        <f t="shared" si="1"/>
        <v>0</v>
      </c>
    </row>
    <row r="14" spans="1:10" ht="12" customHeight="1">
      <c r="A14" s="243"/>
      <c r="B14" s="474" t="s">
        <v>92</v>
      </c>
      <c r="C14" s="475"/>
      <c r="D14" s="476"/>
      <c r="E14" s="340">
        <v>0</v>
      </c>
      <c r="F14" s="341">
        <v>0</v>
      </c>
      <c r="G14" s="346">
        <f t="shared" si="0"/>
        <v>0</v>
      </c>
      <c r="H14" s="341">
        <v>0</v>
      </c>
      <c r="I14" s="341">
        <v>0</v>
      </c>
      <c r="J14" s="346">
        <f t="shared" si="1"/>
        <v>0</v>
      </c>
    </row>
    <row r="15" spans="1:10" ht="12" customHeight="1">
      <c r="A15" s="243"/>
      <c r="B15" s="474" t="s">
        <v>230</v>
      </c>
      <c r="C15" s="475"/>
      <c r="D15" s="476"/>
      <c r="E15" s="346">
        <f>+E16+E17</f>
        <v>1999674</v>
      </c>
      <c r="F15" s="346">
        <f>+F16+F17</f>
        <v>2370558</v>
      </c>
      <c r="G15" s="346">
        <f>+G16+G17</f>
        <v>4370232</v>
      </c>
      <c r="H15" s="346">
        <f>+H16+H17</f>
        <v>2371207</v>
      </c>
      <c r="I15" s="346">
        <f>+I16+I17</f>
        <v>2294725</v>
      </c>
      <c r="J15" s="346">
        <f t="shared" si="1"/>
        <v>295051</v>
      </c>
    </row>
    <row r="16" spans="1:10" ht="12" customHeight="1">
      <c r="A16" s="243"/>
      <c r="B16" s="249"/>
      <c r="C16" s="475" t="s">
        <v>231</v>
      </c>
      <c r="D16" s="476"/>
      <c r="E16" s="340">
        <v>1999674</v>
      </c>
      <c r="F16" s="341">
        <v>2370558</v>
      </c>
      <c r="G16" s="346">
        <f t="shared" si="0"/>
        <v>4370232</v>
      </c>
      <c r="H16" s="341">
        <v>2371207</v>
      </c>
      <c r="I16" s="341">
        <v>2294725</v>
      </c>
      <c r="J16" s="346">
        <f t="shared" si="1"/>
        <v>295051</v>
      </c>
    </row>
    <row r="17" spans="1:10" ht="12" customHeight="1">
      <c r="A17" s="243"/>
      <c r="B17" s="249"/>
      <c r="C17" s="475" t="s">
        <v>232</v>
      </c>
      <c r="D17" s="476"/>
      <c r="E17" s="340">
        <v>0</v>
      </c>
      <c r="F17" s="341">
        <v>0</v>
      </c>
      <c r="G17" s="346">
        <f t="shared" si="0"/>
        <v>0</v>
      </c>
      <c r="H17" s="341">
        <v>0</v>
      </c>
      <c r="I17" s="341">
        <v>0</v>
      </c>
      <c r="J17" s="346">
        <f t="shared" si="1"/>
        <v>0</v>
      </c>
    </row>
    <row r="18" spans="1:10" ht="12" customHeight="1">
      <c r="A18" s="243"/>
      <c r="B18" s="474" t="s">
        <v>233</v>
      </c>
      <c r="C18" s="475"/>
      <c r="D18" s="476"/>
      <c r="E18" s="346">
        <f>+E19+E20</f>
        <v>0</v>
      </c>
      <c r="F18" s="346">
        <f>+F19+F20</f>
        <v>0</v>
      </c>
      <c r="G18" s="346">
        <f t="shared" si="0"/>
        <v>0</v>
      </c>
      <c r="H18" s="346">
        <f>+H19+H20</f>
        <v>0</v>
      </c>
      <c r="I18" s="346">
        <f>+I19+I20</f>
        <v>0</v>
      </c>
      <c r="J18" s="346">
        <f t="shared" si="1"/>
        <v>0</v>
      </c>
    </row>
    <row r="19" spans="1:10" ht="12" customHeight="1">
      <c r="A19" s="243"/>
      <c r="B19" s="249"/>
      <c r="C19" s="475" t="s">
        <v>231</v>
      </c>
      <c r="D19" s="476"/>
      <c r="E19" s="346">
        <v>0</v>
      </c>
      <c r="F19" s="346">
        <v>0</v>
      </c>
      <c r="G19" s="346">
        <f t="shared" si="0"/>
        <v>0</v>
      </c>
      <c r="H19" s="346">
        <v>0</v>
      </c>
      <c r="I19" s="346">
        <v>0</v>
      </c>
      <c r="J19" s="346">
        <f t="shared" si="1"/>
        <v>0</v>
      </c>
    </row>
    <row r="20" spans="1:10" ht="12" customHeight="1">
      <c r="A20" s="243"/>
      <c r="B20" s="249"/>
      <c r="C20" s="475" t="s">
        <v>232</v>
      </c>
      <c r="D20" s="476"/>
      <c r="E20" s="346">
        <v>0</v>
      </c>
      <c r="F20" s="346">
        <v>0</v>
      </c>
      <c r="G20" s="346">
        <f t="shared" si="0"/>
        <v>0</v>
      </c>
      <c r="H20" s="346">
        <v>0</v>
      </c>
      <c r="I20" s="346">
        <v>0</v>
      </c>
      <c r="J20" s="346">
        <f t="shared" si="1"/>
        <v>0</v>
      </c>
    </row>
    <row r="21" spans="1:10" ht="12" customHeight="1">
      <c r="A21" s="243"/>
      <c r="B21" s="474" t="s">
        <v>234</v>
      </c>
      <c r="C21" s="475"/>
      <c r="D21" s="476"/>
      <c r="E21" s="340">
        <v>0</v>
      </c>
      <c r="F21" s="341">
        <v>520486</v>
      </c>
      <c r="G21" s="346">
        <f t="shared" si="0"/>
        <v>520486</v>
      </c>
      <c r="H21" s="341">
        <v>1506269</v>
      </c>
      <c r="I21" s="341">
        <v>1145278</v>
      </c>
      <c r="J21" s="346">
        <f t="shared" si="1"/>
        <v>1145278</v>
      </c>
    </row>
    <row r="22" spans="1:10" ht="12" customHeight="1">
      <c r="A22" s="243"/>
      <c r="B22" s="474" t="s">
        <v>103</v>
      </c>
      <c r="C22" s="475"/>
      <c r="D22" s="476"/>
      <c r="E22" s="340">
        <v>0</v>
      </c>
      <c r="F22" s="341">
        <v>0</v>
      </c>
      <c r="G22" s="346">
        <f t="shared" si="0"/>
        <v>0</v>
      </c>
      <c r="H22" s="341">
        <v>0</v>
      </c>
      <c r="I22" s="341">
        <v>0</v>
      </c>
      <c r="J22" s="346">
        <f t="shared" si="1"/>
        <v>0</v>
      </c>
    </row>
    <row r="23" spans="1:10" ht="12" customHeight="1">
      <c r="A23" s="250"/>
      <c r="B23" s="474" t="s">
        <v>235</v>
      </c>
      <c r="C23" s="475"/>
      <c r="D23" s="476"/>
      <c r="E23" s="340">
        <v>279836824</v>
      </c>
      <c r="F23" s="341">
        <v>32768483</v>
      </c>
      <c r="G23" s="346">
        <f t="shared" si="0"/>
        <v>312605307</v>
      </c>
      <c r="H23" s="341">
        <v>311594959</v>
      </c>
      <c r="I23" s="341">
        <v>293446868</v>
      </c>
      <c r="J23" s="346">
        <f t="shared" si="1"/>
        <v>13610044</v>
      </c>
    </row>
    <row r="24" spans="1:10" ht="12" customHeight="1">
      <c r="A24" s="243"/>
      <c r="B24" s="474" t="s">
        <v>236</v>
      </c>
      <c r="C24" s="475"/>
      <c r="D24" s="476"/>
      <c r="E24" s="340">
        <v>0</v>
      </c>
      <c r="F24" s="341">
        <v>0</v>
      </c>
      <c r="G24" s="346">
        <f t="shared" si="0"/>
        <v>0</v>
      </c>
      <c r="H24" s="341">
        <v>0</v>
      </c>
      <c r="I24" s="341">
        <v>0</v>
      </c>
      <c r="J24" s="346">
        <f t="shared" si="1"/>
        <v>0</v>
      </c>
    </row>
    <row r="25" spans="1:10" ht="12" customHeight="1">
      <c r="A25" s="243"/>
      <c r="B25" s="251"/>
      <c r="C25" s="252"/>
      <c r="D25" s="253"/>
      <c r="E25" s="343"/>
      <c r="F25" s="344"/>
      <c r="G25" s="344"/>
      <c r="H25" s="344"/>
      <c r="I25" s="344"/>
      <c r="J25" s="344"/>
    </row>
    <row r="26" spans="1:10" ht="12" customHeight="1">
      <c r="A26" s="240"/>
      <c r="B26" s="254"/>
      <c r="C26" s="255"/>
      <c r="D26" s="256" t="s">
        <v>237</v>
      </c>
      <c r="E26" s="346">
        <f>SUM(E11+E12+E13+E14+E15+E18+E21+E22+E23+E24)</f>
        <v>281836498</v>
      </c>
      <c r="F26" s="346">
        <f>SUM(F11+F12+F13+F14+F15+F18+F21+F22+F23+F24)</f>
        <v>36134251</v>
      </c>
      <c r="G26" s="346">
        <f>SUM(G11+G12+G13+G14+G15+G18+G21+G22+G23+G24)</f>
        <v>317970749</v>
      </c>
      <c r="H26" s="346">
        <f>SUM(H11+H12+H13+H14+H15+H18+H21+H22+H23+H24)</f>
        <v>315947159</v>
      </c>
      <c r="I26" s="346">
        <f>SUM(I11+I12+I13+I14+I15+I18+I21+I22+I23+I24)</f>
        <v>297361595</v>
      </c>
      <c r="J26" s="477">
        <f>J11+J12+J13+J14+J15+J18+J21+J22+J23+J24</f>
        <v>15525097</v>
      </c>
    </row>
    <row r="27" spans="1:10" ht="12" customHeight="1">
      <c r="A27" s="243"/>
      <c r="B27" s="257"/>
      <c r="C27" s="257"/>
      <c r="D27" s="257"/>
      <c r="E27" s="347"/>
      <c r="F27" s="347"/>
      <c r="G27" s="347"/>
      <c r="H27" s="479" t="s">
        <v>413</v>
      </c>
      <c r="I27" s="480"/>
      <c r="J27" s="478"/>
    </row>
    <row r="28" spans="1:10" ht="12" customHeight="1">
      <c r="A28" s="240"/>
      <c r="B28" s="240"/>
      <c r="C28" s="240"/>
      <c r="D28" s="240"/>
      <c r="E28" s="241"/>
      <c r="F28" s="241"/>
      <c r="G28" s="241"/>
      <c r="H28" s="241"/>
      <c r="I28" s="241"/>
      <c r="J28" s="241"/>
    </row>
    <row r="29" spans="1:10" ht="12" customHeight="1">
      <c r="A29" s="240"/>
      <c r="B29" s="473" t="s">
        <v>238</v>
      </c>
      <c r="C29" s="473"/>
      <c r="D29" s="473"/>
      <c r="E29" s="472" t="s">
        <v>218</v>
      </c>
      <c r="F29" s="472"/>
      <c r="G29" s="472"/>
      <c r="H29" s="472"/>
      <c r="I29" s="472"/>
      <c r="J29" s="473" t="s">
        <v>219</v>
      </c>
    </row>
    <row r="30" spans="1:10" ht="22.5">
      <c r="A30" s="240"/>
      <c r="B30" s="473"/>
      <c r="C30" s="473"/>
      <c r="D30" s="473"/>
      <c r="E30" s="267" t="s">
        <v>220</v>
      </c>
      <c r="F30" s="268" t="s">
        <v>221</v>
      </c>
      <c r="G30" s="267" t="s">
        <v>222</v>
      </c>
      <c r="H30" s="267" t="s">
        <v>223</v>
      </c>
      <c r="I30" s="267" t="s">
        <v>224</v>
      </c>
      <c r="J30" s="473"/>
    </row>
    <row r="31" spans="1:10" ht="12" customHeight="1">
      <c r="A31" s="240"/>
      <c r="B31" s="473"/>
      <c r="C31" s="473"/>
      <c r="D31" s="473"/>
      <c r="E31" s="267" t="s">
        <v>225</v>
      </c>
      <c r="F31" s="267" t="s">
        <v>226</v>
      </c>
      <c r="G31" s="267" t="s">
        <v>227</v>
      </c>
      <c r="H31" s="267" t="s">
        <v>228</v>
      </c>
      <c r="I31" s="267" t="s">
        <v>229</v>
      </c>
      <c r="J31" s="267" t="s">
        <v>242</v>
      </c>
    </row>
    <row r="32" spans="1:10" ht="12" customHeight="1">
      <c r="A32" s="243"/>
      <c r="B32" s="244"/>
      <c r="C32" s="245"/>
      <c r="D32" s="246"/>
      <c r="E32" s="350"/>
      <c r="F32" s="350"/>
      <c r="G32" s="350"/>
      <c r="H32" s="350"/>
      <c r="I32" s="350"/>
      <c r="J32" s="350"/>
    </row>
    <row r="33" spans="1:10" ht="12" customHeight="1">
      <c r="A33" s="243"/>
      <c r="B33" s="258" t="s">
        <v>239</v>
      </c>
      <c r="C33" s="259"/>
      <c r="D33" s="269"/>
      <c r="E33" s="351">
        <f>+E34+E35+E36+E37+E40+E43+E44</f>
        <v>1999674</v>
      </c>
      <c r="F33" s="351">
        <f t="shared" ref="F33:J33" si="2">+F34+F35+F36+F37+F40+F43+F44</f>
        <v>2370558</v>
      </c>
      <c r="G33" s="351">
        <f t="shared" si="2"/>
        <v>4370232</v>
      </c>
      <c r="H33" s="351">
        <f t="shared" si="2"/>
        <v>2371207</v>
      </c>
      <c r="I33" s="351">
        <f t="shared" si="2"/>
        <v>2294725</v>
      </c>
      <c r="J33" s="351">
        <f t="shared" si="2"/>
        <v>295051</v>
      </c>
    </row>
    <row r="34" spans="1:10" ht="12" customHeight="1">
      <c r="A34" s="243"/>
      <c r="B34" s="249"/>
      <c r="C34" s="475" t="s">
        <v>86</v>
      </c>
      <c r="D34" s="476"/>
      <c r="E34" s="342">
        <v>0</v>
      </c>
      <c r="F34" s="342">
        <v>0</v>
      </c>
      <c r="G34" s="342">
        <f>+E34+F34</f>
        <v>0</v>
      </c>
      <c r="H34" s="342">
        <v>0</v>
      </c>
      <c r="I34" s="342">
        <v>0</v>
      </c>
      <c r="J34" s="342">
        <f>+I34-E34</f>
        <v>0</v>
      </c>
    </row>
    <row r="35" spans="1:10" ht="12" customHeight="1">
      <c r="A35" s="243"/>
      <c r="B35" s="249"/>
      <c r="C35" s="475" t="s">
        <v>90</v>
      </c>
      <c r="D35" s="476"/>
      <c r="E35" s="342">
        <v>0</v>
      </c>
      <c r="F35" s="342">
        <v>0</v>
      </c>
      <c r="G35" s="342">
        <f t="shared" ref="G35:G49" si="3">+E35+F35</f>
        <v>0</v>
      </c>
      <c r="H35" s="342">
        <v>0</v>
      </c>
      <c r="I35" s="342">
        <v>0</v>
      </c>
      <c r="J35" s="342">
        <f t="shared" ref="J35:J52" si="4">+I35-E35</f>
        <v>0</v>
      </c>
    </row>
    <row r="36" spans="1:10" ht="12" customHeight="1">
      <c r="A36" s="243"/>
      <c r="B36" s="249"/>
      <c r="C36" s="475" t="s">
        <v>92</v>
      </c>
      <c r="D36" s="476"/>
      <c r="E36" s="342">
        <v>0</v>
      </c>
      <c r="F36" s="342">
        <v>0</v>
      </c>
      <c r="G36" s="342">
        <f t="shared" si="3"/>
        <v>0</v>
      </c>
      <c r="H36" s="342">
        <v>0</v>
      </c>
      <c r="I36" s="342">
        <v>0</v>
      </c>
      <c r="J36" s="342">
        <f t="shared" si="4"/>
        <v>0</v>
      </c>
    </row>
    <row r="37" spans="1:10" ht="12" customHeight="1">
      <c r="A37" s="243"/>
      <c r="B37" s="249"/>
      <c r="C37" s="475" t="s">
        <v>230</v>
      </c>
      <c r="D37" s="476"/>
      <c r="E37" s="342">
        <f>+E38+E39</f>
        <v>1999674</v>
      </c>
      <c r="F37" s="342">
        <f>+F38+F39</f>
        <v>2370558</v>
      </c>
      <c r="G37" s="342">
        <f t="shared" si="3"/>
        <v>4370232</v>
      </c>
      <c r="H37" s="342">
        <f>+H38+H39</f>
        <v>2371207</v>
      </c>
      <c r="I37" s="342">
        <f>+I38+I39</f>
        <v>2294725</v>
      </c>
      <c r="J37" s="342">
        <f t="shared" si="4"/>
        <v>295051</v>
      </c>
    </row>
    <row r="38" spans="1:10" ht="12" customHeight="1">
      <c r="A38" s="243"/>
      <c r="B38" s="249"/>
      <c r="C38" s="270"/>
      <c r="D38" s="260" t="s">
        <v>231</v>
      </c>
      <c r="E38" s="348">
        <v>1999674</v>
      </c>
      <c r="F38" s="349">
        <v>2370558</v>
      </c>
      <c r="G38" s="342">
        <f t="shared" si="3"/>
        <v>4370232</v>
      </c>
      <c r="H38" s="349">
        <v>2371207</v>
      </c>
      <c r="I38" s="349">
        <v>2294725</v>
      </c>
      <c r="J38" s="342">
        <f t="shared" si="4"/>
        <v>295051</v>
      </c>
    </row>
    <row r="39" spans="1:10" ht="12" customHeight="1">
      <c r="A39" s="243"/>
      <c r="B39" s="249"/>
      <c r="C39" s="270"/>
      <c r="D39" s="260" t="s">
        <v>232</v>
      </c>
      <c r="E39" s="342">
        <v>0</v>
      </c>
      <c r="F39" s="342">
        <v>0</v>
      </c>
      <c r="G39" s="342">
        <f t="shared" si="3"/>
        <v>0</v>
      </c>
      <c r="H39" s="342">
        <v>0</v>
      </c>
      <c r="I39" s="342">
        <v>0</v>
      </c>
      <c r="J39" s="342">
        <f t="shared" si="4"/>
        <v>0</v>
      </c>
    </row>
    <row r="40" spans="1:10" ht="12" customHeight="1">
      <c r="A40" s="243"/>
      <c r="B40" s="249"/>
      <c r="C40" s="475" t="s">
        <v>233</v>
      </c>
      <c r="D40" s="476"/>
      <c r="E40" s="342">
        <f>+E41+E42</f>
        <v>0</v>
      </c>
      <c r="F40" s="342">
        <f>+F41+F42</f>
        <v>0</v>
      </c>
      <c r="G40" s="342">
        <f>+G41+G42</f>
        <v>0</v>
      </c>
      <c r="H40" s="342">
        <f>+H41+H42</f>
        <v>0</v>
      </c>
      <c r="I40" s="342">
        <f>+I41+I42</f>
        <v>0</v>
      </c>
      <c r="J40" s="342">
        <f t="shared" si="4"/>
        <v>0</v>
      </c>
    </row>
    <row r="41" spans="1:10" ht="12" customHeight="1">
      <c r="A41" s="243"/>
      <c r="B41" s="249"/>
      <c r="C41" s="270"/>
      <c r="D41" s="260" t="s">
        <v>231</v>
      </c>
      <c r="E41" s="342">
        <v>0</v>
      </c>
      <c r="F41" s="342">
        <v>0</v>
      </c>
      <c r="G41" s="342">
        <f t="shared" si="3"/>
        <v>0</v>
      </c>
      <c r="H41" s="342">
        <v>0</v>
      </c>
      <c r="I41" s="342">
        <v>0</v>
      </c>
      <c r="J41" s="342">
        <f t="shared" si="4"/>
        <v>0</v>
      </c>
    </row>
    <row r="42" spans="1:10" ht="12" customHeight="1">
      <c r="A42" s="243"/>
      <c r="B42" s="249"/>
      <c r="C42" s="270"/>
      <c r="D42" s="260" t="s">
        <v>232</v>
      </c>
      <c r="E42" s="342">
        <v>0</v>
      </c>
      <c r="F42" s="342">
        <v>0</v>
      </c>
      <c r="G42" s="342">
        <f t="shared" si="3"/>
        <v>0</v>
      </c>
      <c r="H42" s="342">
        <v>0</v>
      </c>
      <c r="I42" s="342">
        <v>0</v>
      </c>
      <c r="J42" s="342">
        <f t="shared" si="4"/>
        <v>0</v>
      </c>
    </row>
    <row r="43" spans="1:10" ht="12" customHeight="1">
      <c r="A43" s="243"/>
      <c r="B43" s="249"/>
      <c r="C43" s="475" t="s">
        <v>103</v>
      </c>
      <c r="D43" s="476"/>
      <c r="E43" s="342">
        <v>0</v>
      </c>
      <c r="F43" s="342">
        <v>0</v>
      </c>
      <c r="G43" s="342">
        <f t="shared" si="3"/>
        <v>0</v>
      </c>
      <c r="H43" s="342">
        <v>0</v>
      </c>
      <c r="I43" s="342">
        <v>0</v>
      </c>
      <c r="J43" s="342">
        <f t="shared" si="4"/>
        <v>0</v>
      </c>
    </row>
    <row r="44" spans="1:10" ht="12" customHeight="1">
      <c r="A44" s="243"/>
      <c r="B44" s="249"/>
      <c r="C44" s="475" t="s">
        <v>235</v>
      </c>
      <c r="D44" s="476"/>
      <c r="E44" s="342">
        <v>0</v>
      </c>
      <c r="F44" s="342">
        <v>0</v>
      </c>
      <c r="G44" s="342">
        <f t="shared" si="3"/>
        <v>0</v>
      </c>
      <c r="H44" s="342">
        <v>0</v>
      </c>
      <c r="I44" s="342">
        <v>0</v>
      </c>
      <c r="J44" s="342">
        <f t="shared" si="4"/>
        <v>0</v>
      </c>
    </row>
    <row r="45" spans="1:10" ht="12" customHeight="1">
      <c r="A45" s="243"/>
      <c r="B45" s="249"/>
      <c r="C45" s="270"/>
      <c r="D45" s="260"/>
      <c r="E45" s="342"/>
      <c r="F45" s="342"/>
      <c r="G45" s="341"/>
      <c r="H45" s="342"/>
      <c r="I45" s="342"/>
      <c r="J45" s="341"/>
    </row>
    <row r="46" spans="1:10" ht="12" customHeight="1">
      <c r="A46" s="243"/>
      <c r="B46" s="258" t="s">
        <v>240</v>
      </c>
      <c r="C46" s="259"/>
      <c r="D46" s="260"/>
      <c r="E46" s="351">
        <f>+E47+E48+E49</f>
        <v>279836824</v>
      </c>
      <c r="F46" s="351">
        <f>+F47+F48+F49</f>
        <v>33763693</v>
      </c>
      <c r="G46" s="351">
        <f>+G47+G48+G49</f>
        <v>313600517</v>
      </c>
      <c r="H46" s="351">
        <f>+H47+H48+H49</f>
        <v>313575952</v>
      </c>
      <c r="I46" s="351">
        <f>+I47+I48+I49</f>
        <v>295066870</v>
      </c>
      <c r="J46" s="351">
        <f t="shared" si="4"/>
        <v>15230046</v>
      </c>
    </row>
    <row r="47" spans="1:10" ht="12" customHeight="1">
      <c r="A47" s="243"/>
      <c r="B47" s="258"/>
      <c r="C47" s="475" t="s">
        <v>207</v>
      </c>
      <c r="D47" s="476"/>
      <c r="E47" s="348">
        <v>0</v>
      </c>
      <c r="F47" s="349">
        <v>474724</v>
      </c>
      <c r="G47" s="342">
        <f t="shared" si="3"/>
        <v>474724</v>
      </c>
      <c r="H47" s="349">
        <v>474724</v>
      </c>
      <c r="I47" s="349">
        <v>474724</v>
      </c>
      <c r="J47" s="342">
        <f t="shared" si="4"/>
        <v>474724</v>
      </c>
    </row>
    <row r="48" spans="1:10" ht="12" customHeight="1">
      <c r="A48" s="243"/>
      <c r="B48" s="249"/>
      <c r="C48" s="475" t="s">
        <v>234</v>
      </c>
      <c r="D48" s="476"/>
      <c r="E48" s="348">
        <v>0</v>
      </c>
      <c r="F48" s="349">
        <v>520486</v>
      </c>
      <c r="G48" s="342">
        <f t="shared" si="3"/>
        <v>520486</v>
      </c>
      <c r="H48" s="349">
        <v>1506269</v>
      </c>
      <c r="I48" s="349">
        <v>1145278</v>
      </c>
      <c r="J48" s="342">
        <f t="shared" si="4"/>
        <v>1145278</v>
      </c>
    </row>
    <row r="49" spans="1:11" ht="12" customHeight="1">
      <c r="A49" s="243"/>
      <c r="B49" s="249"/>
      <c r="C49" s="475" t="s">
        <v>235</v>
      </c>
      <c r="D49" s="476"/>
      <c r="E49" s="348">
        <v>279836824</v>
      </c>
      <c r="F49" s="349">
        <v>32768483</v>
      </c>
      <c r="G49" s="342">
        <f t="shared" si="3"/>
        <v>312605307</v>
      </c>
      <c r="H49" s="349">
        <v>311594959</v>
      </c>
      <c r="I49" s="349">
        <v>293446868</v>
      </c>
      <c r="J49" s="342">
        <f t="shared" si="4"/>
        <v>13610044</v>
      </c>
    </row>
    <row r="50" spans="1:11" s="263" customFormat="1" ht="12" customHeight="1">
      <c r="A50" s="240"/>
      <c r="B50" s="261"/>
      <c r="C50" s="271"/>
      <c r="D50" s="272"/>
      <c r="E50" s="352"/>
      <c r="F50" s="352"/>
      <c r="G50" s="352"/>
      <c r="H50" s="352"/>
      <c r="I50" s="352"/>
      <c r="J50" s="352"/>
      <c r="K50" s="262"/>
    </row>
    <row r="51" spans="1:11" ht="12" customHeight="1">
      <c r="A51" s="243"/>
      <c r="B51" s="258" t="s">
        <v>241</v>
      </c>
      <c r="C51" s="264"/>
      <c r="D51" s="260"/>
      <c r="E51" s="351">
        <f>+E52</f>
        <v>0</v>
      </c>
      <c r="F51" s="351">
        <f>+F52</f>
        <v>0</v>
      </c>
      <c r="G51" s="351">
        <f>+G52</f>
        <v>0</v>
      </c>
      <c r="H51" s="351">
        <f>+H52</f>
        <v>0</v>
      </c>
      <c r="I51" s="351">
        <f>+I52</f>
        <v>0</v>
      </c>
      <c r="J51" s="351">
        <f t="shared" si="4"/>
        <v>0</v>
      </c>
    </row>
    <row r="52" spans="1:11" ht="12" customHeight="1">
      <c r="A52" s="243"/>
      <c r="B52" s="249"/>
      <c r="C52" s="475" t="s">
        <v>236</v>
      </c>
      <c r="D52" s="476"/>
      <c r="E52" s="342">
        <v>0</v>
      </c>
      <c r="F52" s="342">
        <v>0</v>
      </c>
      <c r="G52" s="342">
        <f t="shared" ref="G52" si="5">+E52+F52</f>
        <v>0</v>
      </c>
      <c r="H52" s="342">
        <v>0</v>
      </c>
      <c r="I52" s="342">
        <v>0</v>
      </c>
      <c r="J52" s="342">
        <f t="shared" si="4"/>
        <v>0</v>
      </c>
    </row>
    <row r="53" spans="1:11" ht="12" customHeight="1">
      <c r="A53" s="243"/>
      <c r="B53" s="251"/>
      <c r="C53" s="252"/>
      <c r="D53" s="253"/>
      <c r="E53" s="344"/>
      <c r="F53" s="344"/>
      <c r="G53" s="344"/>
      <c r="H53" s="344"/>
      <c r="I53" s="344"/>
      <c r="J53" s="344"/>
    </row>
    <row r="54" spans="1:11" ht="12" customHeight="1">
      <c r="A54" s="240"/>
      <c r="B54" s="254"/>
      <c r="C54" s="255"/>
      <c r="D54" s="265" t="s">
        <v>237</v>
      </c>
      <c r="E54" s="342">
        <f>+E34+E35+E36+E37+E40+E43+E44+E46+E51</f>
        <v>281836498</v>
      </c>
      <c r="F54" s="342">
        <f t="shared" ref="F54:I54" si="6">+F34+F35+F36+F37+F40+F43+F44+F46+F51</f>
        <v>36134251</v>
      </c>
      <c r="G54" s="342">
        <f t="shared" si="6"/>
        <v>317970749</v>
      </c>
      <c r="H54" s="342">
        <f t="shared" si="6"/>
        <v>315947159</v>
      </c>
      <c r="I54" s="342">
        <f t="shared" si="6"/>
        <v>297361595</v>
      </c>
      <c r="J54" s="482">
        <f>+J33+J46+J51</f>
        <v>15525097</v>
      </c>
    </row>
    <row r="55" spans="1:11">
      <c r="A55" s="243"/>
      <c r="B55" s="257"/>
      <c r="C55" s="257"/>
      <c r="D55" s="257"/>
      <c r="E55" s="345"/>
      <c r="F55" s="345"/>
      <c r="G55" s="345"/>
      <c r="H55" s="479" t="s">
        <v>413</v>
      </c>
      <c r="I55" s="480"/>
      <c r="J55" s="483"/>
    </row>
    <row r="56" spans="1:11">
      <c r="A56" s="243"/>
      <c r="B56" s="481"/>
      <c r="C56" s="481"/>
      <c r="D56" s="481"/>
      <c r="E56" s="481"/>
      <c r="F56" s="481"/>
      <c r="G56" s="481"/>
      <c r="H56" s="481"/>
      <c r="I56" s="481"/>
      <c r="J56" s="481"/>
    </row>
    <row r="57" spans="1:11">
      <c r="B57" s="266"/>
      <c r="C57" s="266"/>
      <c r="D57" s="238"/>
      <c r="E57" s="238"/>
      <c r="F57" s="238"/>
      <c r="G57" s="238"/>
      <c r="H57" s="238"/>
      <c r="I57" s="238"/>
      <c r="J57" s="238"/>
    </row>
    <row r="58" spans="1:11">
      <c r="B58" s="238"/>
      <c r="C58" s="238"/>
      <c r="D58" s="238"/>
      <c r="E58" s="238"/>
      <c r="F58" s="238"/>
      <c r="G58" s="238"/>
      <c r="H58" s="238"/>
      <c r="I58" s="238"/>
      <c r="J58" s="238"/>
    </row>
    <row r="59" spans="1:11">
      <c r="B59" s="238"/>
      <c r="C59" s="238"/>
      <c r="D59" s="238"/>
      <c r="E59" s="238"/>
      <c r="F59" s="238"/>
      <c r="G59" s="238"/>
      <c r="H59" s="238"/>
      <c r="I59" s="238"/>
      <c r="J59" s="23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2015-03-11T15:26:48Z</cp:lastPrinted>
  <dcterms:created xsi:type="dcterms:W3CDTF">2014-01-27T16:27:43Z</dcterms:created>
  <dcterms:modified xsi:type="dcterms:W3CDTF">2015-09-01T21:24:31Z</dcterms:modified>
</cp:coreProperties>
</file>