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poder Ejecutivo\"/>
    </mc:Choice>
  </mc:AlternateContent>
  <bookViews>
    <workbookView xWindow="0" yWindow="0" windowWidth="20490" windowHeight="7755" tabRatio="75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externalReferences>
    <externalReference r:id="rId19"/>
  </externalReferences>
  <definedNames>
    <definedName name="_xlnm.Print_Area" localSheetId="0">EA!$A$1:$K$67</definedName>
    <definedName name="_xlnm.Print_Area" localSheetId="5">EADP!$A$1:$J$62</definedName>
    <definedName name="_xlnm.Print_Area" localSheetId="6">EVHP!$A$1:$I$48</definedName>
    <definedName name="_xlnm.Print_Titles" localSheetId="11">COG!$7:$9</definedName>
    <definedName name="_xlnm.Print_Titles" localSheetId="17">'Rel Cta Banc'!$2:$4</definedName>
  </definedNames>
  <calcPr calcId="152511"/>
</workbook>
</file>

<file path=xl/calcChain.xml><?xml version="1.0" encoding="utf-8"?>
<calcChain xmlns="http://schemas.openxmlformats.org/spreadsheetml/2006/main">
  <c r="C31" i="20" l="1"/>
  <c r="E29" i="20"/>
  <c r="D29" i="20"/>
  <c r="C29" i="20"/>
  <c r="E27" i="20"/>
  <c r="D27" i="20"/>
  <c r="D31" i="20" s="1"/>
  <c r="C27" i="20"/>
  <c r="D21" i="20"/>
  <c r="E21" i="20" s="1"/>
  <c r="C21" i="20"/>
  <c r="D13" i="20"/>
  <c r="E13" i="20" s="1"/>
  <c r="E11" i="20" s="1"/>
  <c r="E12" i="20"/>
  <c r="D12" i="20"/>
  <c r="C12" i="20"/>
  <c r="C11" i="20" s="1"/>
  <c r="E9" i="20"/>
  <c r="D9" i="20"/>
  <c r="C9" i="20"/>
  <c r="E8" i="20"/>
  <c r="D8" i="20"/>
  <c r="D7" i="20" s="1"/>
  <c r="C8" i="20"/>
  <c r="C7" i="20" s="1"/>
  <c r="C15" i="20" s="1"/>
  <c r="C19" i="20" s="1"/>
  <c r="C23" i="20" s="1"/>
  <c r="E7" i="20"/>
  <c r="E31" i="20" l="1"/>
  <c r="E15" i="20"/>
  <c r="E19" i="20" s="1"/>
  <c r="E23" i="20" s="1"/>
  <c r="D11" i="20"/>
  <c r="D15" i="20" s="1"/>
  <c r="D19" i="20" s="1"/>
  <c r="D23" i="20" s="1"/>
  <c r="F82" i="15" l="1"/>
  <c r="E11" i="15"/>
  <c r="D11" i="15"/>
  <c r="H16" i="14"/>
  <c r="G16" i="14"/>
  <c r="D41" i="13"/>
  <c r="G28" i="10" l="1"/>
  <c r="O17" i="10" l="1"/>
  <c r="G22" i="8" l="1"/>
  <c r="E26" i="2"/>
  <c r="P17" i="10" l="1"/>
  <c r="P23" i="10"/>
  <c r="P40" i="10"/>
  <c r="P36" i="10"/>
  <c r="O36" i="10"/>
  <c r="P22" i="10"/>
  <c r="H39" i="10" l="1"/>
  <c r="H40" i="10"/>
  <c r="H38" i="10"/>
  <c r="G39" i="10"/>
  <c r="G40" i="10"/>
  <c r="G38" i="10"/>
  <c r="G32" i="10"/>
  <c r="H25" i="10"/>
  <c r="H24" i="10"/>
  <c r="H23" i="10"/>
  <c r="H22" i="10"/>
  <c r="H17" i="10"/>
  <c r="H16" i="10"/>
  <c r="H15" i="10"/>
  <c r="G25" i="10"/>
  <c r="G24" i="10"/>
  <c r="G23" i="10"/>
  <c r="G22" i="10"/>
  <c r="G21" i="10"/>
  <c r="G20" i="10"/>
  <c r="G19" i="10"/>
  <c r="G18" i="10"/>
  <c r="G17" i="10"/>
  <c r="G16" i="10"/>
  <c r="G15" i="10"/>
  <c r="H43" i="10"/>
  <c r="H44" i="10"/>
  <c r="H42" i="10"/>
  <c r="G43" i="10"/>
  <c r="G44" i="10"/>
  <c r="G42" i="10"/>
  <c r="H37" i="10"/>
  <c r="G37" i="10"/>
  <c r="H36" i="10"/>
  <c r="H35" i="10"/>
  <c r="G36" i="10"/>
  <c r="G35" i="10"/>
  <c r="H33" i="10"/>
  <c r="H34" i="10"/>
  <c r="H32" i="10"/>
  <c r="G33" i="10"/>
  <c r="G34" i="10"/>
  <c r="H29" i="10"/>
  <c r="H30" i="10"/>
  <c r="H28" i="10"/>
  <c r="G29" i="10"/>
  <c r="G30" i="10"/>
  <c r="H18" i="10"/>
  <c r="H19" i="10"/>
  <c r="H20" i="10"/>
  <c r="H21" i="10"/>
  <c r="E41" i="19"/>
  <c r="F31" i="13"/>
  <c r="J52" i="12" l="1"/>
  <c r="J24" i="12"/>
  <c r="J26" i="12"/>
  <c r="E15" i="12"/>
  <c r="C35" i="18" l="1"/>
  <c r="B35" i="18"/>
  <c r="C33" i="18"/>
  <c r="B33" i="18"/>
  <c r="B18" i="18"/>
  <c r="D32" i="17"/>
  <c r="F32" i="17"/>
  <c r="D20" i="17"/>
  <c r="F20" i="17"/>
  <c r="H16" i="17"/>
  <c r="I52" i="9"/>
  <c r="H52" i="9"/>
  <c r="H54" i="9"/>
  <c r="H50" i="9"/>
  <c r="I34" i="9"/>
  <c r="H34" i="9"/>
  <c r="H17" i="9"/>
  <c r="H20" i="17" l="1"/>
  <c r="F39" i="13" l="1"/>
  <c r="I39" i="13" s="1"/>
  <c r="F13" i="13"/>
  <c r="F14" i="13"/>
  <c r="F15" i="13"/>
  <c r="F16" i="13"/>
  <c r="F17" i="13"/>
  <c r="F18" i="13"/>
  <c r="F19" i="13"/>
  <c r="F20" i="13"/>
  <c r="F21" i="13"/>
  <c r="I21" i="13" s="1"/>
  <c r="F22" i="13"/>
  <c r="I22" i="13" s="1"/>
  <c r="F23" i="13"/>
  <c r="I23" i="13" s="1"/>
  <c r="F24" i="13"/>
  <c r="I24" i="13" s="1"/>
  <c r="F25" i="13"/>
  <c r="I25" i="13" s="1"/>
  <c r="F26" i="13"/>
  <c r="I26" i="13" s="1"/>
  <c r="F27" i="13"/>
  <c r="I27" i="13" s="1"/>
  <c r="F28" i="13"/>
  <c r="I28" i="13" s="1"/>
  <c r="F29" i="13"/>
  <c r="I29" i="13" s="1"/>
  <c r="F30" i="13"/>
  <c r="I30" i="13" s="1"/>
  <c r="I31" i="13"/>
  <c r="F32" i="13"/>
  <c r="I32" i="13" s="1"/>
  <c r="F33" i="13"/>
  <c r="I33" i="13" s="1"/>
  <c r="F34" i="13"/>
  <c r="I34" i="13" s="1"/>
  <c r="F35" i="13"/>
  <c r="I35" i="13" s="1"/>
  <c r="F36" i="13"/>
  <c r="I36" i="13" s="1"/>
  <c r="F37" i="13"/>
  <c r="I37" i="13" s="1"/>
  <c r="F38" i="13"/>
  <c r="I38" i="13" s="1"/>
  <c r="F12" i="13"/>
  <c r="I12" i="13" s="1"/>
  <c r="E41" i="13"/>
  <c r="G41" i="13"/>
  <c r="H41" i="13"/>
  <c r="F11" i="15" l="1"/>
  <c r="F49" i="15" l="1"/>
  <c r="K36" i="8" l="1"/>
  <c r="K35" i="8"/>
  <c r="K34" i="8"/>
  <c r="K33" i="8"/>
  <c r="K32" i="8"/>
  <c r="K31" i="8"/>
  <c r="K30" i="8"/>
  <c r="K29" i="8"/>
  <c r="K28" i="8"/>
  <c r="K24" i="8"/>
  <c r="K23" i="8"/>
  <c r="K22" i="8"/>
  <c r="K21" i="8"/>
  <c r="K20" i="8"/>
  <c r="K19" i="8"/>
  <c r="K18" i="8"/>
  <c r="G18" i="8"/>
  <c r="H36" i="7"/>
  <c r="H30" i="7"/>
  <c r="H29" i="7"/>
  <c r="H27" i="7"/>
  <c r="H23" i="7"/>
  <c r="H22" i="7"/>
  <c r="H17" i="7"/>
  <c r="H14" i="7"/>
  <c r="F27" i="7"/>
  <c r="F22" i="7"/>
  <c r="F14" i="7"/>
  <c r="E40" i="7"/>
  <c r="E36" i="7"/>
  <c r="E14" i="7"/>
  <c r="E27" i="7" s="1"/>
  <c r="E23" i="7"/>
  <c r="D40" i="7"/>
  <c r="D30" i="7"/>
  <c r="D16" i="7"/>
  <c r="D17" i="7"/>
  <c r="G27" i="7"/>
  <c r="G40" i="7"/>
  <c r="J52" i="1" l="1"/>
  <c r="E21" i="7"/>
  <c r="E16" i="7"/>
  <c r="D14" i="2" l="1"/>
  <c r="E20" i="2" l="1"/>
  <c r="D20" i="2"/>
  <c r="D19" i="2"/>
  <c r="I44" i="1"/>
  <c r="I51" i="5"/>
  <c r="D18" i="8"/>
  <c r="I35" i="19" l="1"/>
  <c r="H35" i="19"/>
  <c r="J35" i="19" s="1"/>
  <c r="F35" i="19"/>
  <c r="E35" i="19"/>
  <c r="I30" i="19"/>
  <c r="H30" i="19"/>
  <c r="F30" i="19"/>
  <c r="E30" i="19"/>
  <c r="I27" i="19"/>
  <c r="H27" i="19"/>
  <c r="F27" i="19"/>
  <c r="E27" i="19"/>
  <c r="I23" i="19"/>
  <c r="H23" i="19"/>
  <c r="J23" i="19" s="1"/>
  <c r="F23" i="19"/>
  <c r="E23" i="19"/>
  <c r="J38" i="19"/>
  <c r="J37" i="19"/>
  <c r="J33" i="19"/>
  <c r="J22" i="19"/>
  <c r="J21" i="19"/>
  <c r="J18" i="19"/>
  <c r="J17" i="19"/>
  <c r="G39" i="19"/>
  <c r="J39" i="19" s="1"/>
  <c r="G38" i="19"/>
  <c r="G37" i="19"/>
  <c r="G36" i="19"/>
  <c r="J36" i="19" s="1"/>
  <c r="G35" i="19"/>
  <c r="G34" i="19"/>
  <c r="J34" i="19" s="1"/>
  <c r="G33" i="19"/>
  <c r="G32" i="19"/>
  <c r="J32" i="19" s="1"/>
  <c r="G31" i="19"/>
  <c r="J31" i="19" s="1"/>
  <c r="G30" i="19"/>
  <c r="G29" i="19"/>
  <c r="J29" i="19" s="1"/>
  <c r="G28" i="19"/>
  <c r="J28" i="19" s="1"/>
  <c r="G27" i="19"/>
  <c r="G26" i="19"/>
  <c r="J26" i="19" s="1"/>
  <c r="G25" i="19"/>
  <c r="J25" i="19" s="1"/>
  <c r="G24" i="19"/>
  <c r="J24" i="19" s="1"/>
  <c r="G23" i="19"/>
  <c r="G22" i="19"/>
  <c r="G21" i="19"/>
  <c r="G20" i="19"/>
  <c r="J20" i="19" s="1"/>
  <c r="G19" i="19"/>
  <c r="J19" i="19" s="1"/>
  <c r="G18" i="19"/>
  <c r="G17" i="19"/>
  <c r="G16" i="19"/>
  <c r="J16" i="19" s="1"/>
  <c r="G15" i="19"/>
  <c r="J15" i="19" s="1"/>
  <c r="I14" i="19"/>
  <c r="H14" i="19"/>
  <c r="F14" i="19"/>
  <c r="E14" i="19"/>
  <c r="G14" i="19" s="1"/>
  <c r="J14" i="19" s="1"/>
  <c r="J12" i="19"/>
  <c r="G13" i="19"/>
  <c r="J13" i="19" s="1"/>
  <c r="G12" i="19"/>
  <c r="I11" i="19"/>
  <c r="I41" i="19" s="1"/>
  <c r="H11" i="19"/>
  <c r="H41" i="19" s="1"/>
  <c r="F11" i="19"/>
  <c r="F41" i="19" s="1"/>
  <c r="E11" i="19"/>
  <c r="G11" i="19" s="1"/>
  <c r="C18" i="18"/>
  <c r="H32" i="17"/>
  <c r="H18" i="17"/>
  <c r="H17" i="17"/>
  <c r="H15" i="17"/>
  <c r="H14" i="17"/>
  <c r="H13" i="17"/>
  <c r="H12" i="17"/>
  <c r="H11" i="17"/>
  <c r="H10" i="17"/>
  <c r="F34" i="17"/>
  <c r="H48" i="16"/>
  <c r="I46" i="16"/>
  <c r="F46" i="16"/>
  <c r="F45" i="16"/>
  <c r="I45" i="16" s="1"/>
  <c r="F44" i="16"/>
  <c r="I44" i="16" s="1"/>
  <c r="F43" i="16"/>
  <c r="I43" i="16" s="1"/>
  <c r="H42" i="16"/>
  <c r="G42" i="16"/>
  <c r="E42" i="16"/>
  <c r="D42" i="16"/>
  <c r="I40" i="16"/>
  <c r="I39" i="16"/>
  <c r="I36" i="16"/>
  <c r="I35" i="16"/>
  <c r="I32" i="16"/>
  <c r="F40" i="16"/>
  <c r="F39" i="16"/>
  <c r="F38" i="16"/>
  <c r="I38" i="16" s="1"/>
  <c r="F37" i="16"/>
  <c r="I37" i="16" s="1"/>
  <c r="F36" i="16"/>
  <c r="F35" i="16"/>
  <c r="F34" i="16"/>
  <c r="I34" i="16" s="1"/>
  <c r="F33" i="16"/>
  <c r="I33" i="16" s="1"/>
  <c r="F32" i="16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E12" i="16"/>
  <c r="E48" i="16" s="1"/>
  <c r="D12" i="16"/>
  <c r="D48" i="16" s="1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I49" i="15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I11" i="15"/>
  <c r="E10" i="15"/>
  <c r="D10" i="15"/>
  <c r="F16" i="14"/>
  <c r="I16" i="14" s="1"/>
  <c r="F14" i="14"/>
  <c r="I14" i="14" s="1"/>
  <c r="F12" i="14"/>
  <c r="I12" i="14" s="1"/>
  <c r="H18" i="14"/>
  <c r="G18" i="14"/>
  <c r="E18" i="14"/>
  <c r="D18" i="14"/>
  <c r="I20" i="13"/>
  <c r="I19" i="13"/>
  <c r="I18" i="13"/>
  <c r="I17" i="13"/>
  <c r="I16" i="13"/>
  <c r="I15" i="13"/>
  <c r="I14" i="13"/>
  <c r="I13" i="13"/>
  <c r="F33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I40" i="12"/>
  <c r="I37" i="12"/>
  <c r="I33" i="12" s="1"/>
  <c r="H51" i="12"/>
  <c r="H46" i="12"/>
  <c r="H40" i="12"/>
  <c r="H37" i="12"/>
  <c r="F51" i="12"/>
  <c r="F46" i="12"/>
  <c r="F40" i="12"/>
  <c r="F37" i="12"/>
  <c r="E51" i="12"/>
  <c r="E46" i="12"/>
  <c r="E40" i="12"/>
  <c r="J40" i="12" s="1"/>
  <c r="E37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I15" i="12"/>
  <c r="I26" i="12" s="1"/>
  <c r="H18" i="12"/>
  <c r="H15" i="12"/>
  <c r="H26" i="12" s="1"/>
  <c r="F18" i="12"/>
  <c r="F15" i="12"/>
  <c r="F26" i="12" s="1"/>
  <c r="E18" i="12"/>
  <c r="G18" i="12" s="1"/>
  <c r="H82" i="15" l="1"/>
  <c r="I18" i="14"/>
  <c r="I41" i="13"/>
  <c r="F54" i="12"/>
  <c r="G46" i="12"/>
  <c r="G15" i="12"/>
  <c r="G26" i="12" s="1"/>
  <c r="J18" i="12"/>
  <c r="H54" i="12"/>
  <c r="I54" i="12"/>
  <c r="E33" i="12"/>
  <c r="G40" i="12"/>
  <c r="G37" i="12"/>
  <c r="D34" i="17"/>
  <c r="F41" i="13"/>
  <c r="E21" i="14"/>
  <c r="G21" i="14"/>
  <c r="D21" i="14"/>
  <c r="F38" i="15"/>
  <c r="I38" i="15" s="1"/>
  <c r="F28" i="15"/>
  <c r="I28" i="15" s="1"/>
  <c r="F18" i="15"/>
  <c r="I18" i="15" s="1"/>
  <c r="F10" i="15"/>
  <c r="I10" i="15" s="1"/>
  <c r="F58" i="15"/>
  <c r="I58" i="15" s="1"/>
  <c r="F70" i="15"/>
  <c r="I70" i="15" s="1"/>
  <c r="F62" i="15"/>
  <c r="I62" i="15" s="1"/>
  <c r="F48" i="15"/>
  <c r="I48" i="15" s="1"/>
  <c r="E82" i="15"/>
  <c r="E84" i="15" s="1"/>
  <c r="G82" i="15"/>
  <c r="G84" i="15" s="1"/>
  <c r="H84" i="15"/>
  <c r="I12" i="16"/>
  <c r="J11" i="19"/>
  <c r="G41" i="19"/>
  <c r="E54" i="12"/>
  <c r="J37" i="12"/>
  <c r="J33" i="12" s="1"/>
  <c r="J46" i="12"/>
  <c r="J51" i="12"/>
  <c r="H21" i="14"/>
  <c r="F12" i="16"/>
  <c r="F48" i="16" s="1"/>
  <c r="I16" i="16"/>
  <c r="D82" i="15"/>
  <c r="D84" i="15" s="1"/>
  <c r="H33" i="12"/>
  <c r="F42" i="16"/>
  <c r="F18" i="14"/>
  <c r="H34" i="17"/>
  <c r="J30" i="19"/>
  <c r="J27" i="19"/>
  <c r="I42" i="16"/>
  <c r="I48" i="16" s="1"/>
  <c r="F74" i="15"/>
  <c r="J15" i="12"/>
  <c r="E26" i="12"/>
  <c r="I29" i="2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G24" i="8" s="1"/>
  <c r="H24" i="8" s="1"/>
  <c r="D19" i="8"/>
  <c r="G19" i="8" s="1"/>
  <c r="D20" i="8"/>
  <c r="G20" i="8" s="1"/>
  <c r="H20" i="8" s="1"/>
  <c r="D21" i="8"/>
  <c r="D22" i="8"/>
  <c r="H22" i="8" s="1"/>
  <c r="D23" i="8"/>
  <c r="G23" i="8" s="1"/>
  <c r="P35" i="10"/>
  <c r="P34" i="10" s="1"/>
  <c r="O35" i="10"/>
  <c r="O34" i="10" s="1"/>
  <c r="O40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44" i="9"/>
  <c r="H44" i="9"/>
  <c r="I50" i="9"/>
  <c r="I25" i="9"/>
  <c r="H25" i="9"/>
  <c r="I17" i="9"/>
  <c r="I31" i="9" s="1"/>
  <c r="F26" i="8"/>
  <c r="E26" i="8"/>
  <c r="G21" i="8"/>
  <c r="H21" i="8" s="1"/>
  <c r="F16" i="8"/>
  <c r="E16" i="8"/>
  <c r="H38" i="7"/>
  <c r="H37" i="7"/>
  <c r="G34" i="7"/>
  <c r="D34" i="7"/>
  <c r="H32" i="7"/>
  <c r="H31" i="7"/>
  <c r="G29" i="7"/>
  <c r="F29" i="7"/>
  <c r="E29" i="7"/>
  <c r="D29" i="7"/>
  <c r="H25" i="7"/>
  <c r="H24" i="7"/>
  <c r="G21" i="7"/>
  <c r="D21" i="7"/>
  <c r="H19" i="7"/>
  <c r="H18" i="7"/>
  <c r="G16" i="7"/>
  <c r="F16" i="7"/>
  <c r="D27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2" i="2" s="1"/>
  <c r="E165" i="3" s="1"/>
  <c r="I54" i="2"/>
  <c r="E166" i="3"/>
  <c r="I47" i="2"/>
  <c r="E161" i="3" s="1"/>
  <c r="I48" i="2"/>
  <c r="E162" i="3" s="1"/>
  <c r="I49" i="2"/>
  <c r="I50" i="2"/>
  <c r="J50" i="2" s="1"/>
  <c r="E214" i="3" s="1"/>
  <c r="I41" i="2"/>
  <c r="E157" i="3" s="1"/>
  <c r="I42" i="2"/>
  <c r="I40" i="2"/>
  <c r="J40" i="2" s="1"/>
  <c r="E206" i="3" s="1"/>
  <c r="I30" i="2"/>
  <c r="J30" i="2" s="1"/>
  <c r="E199" i="3" s="1"/>
  <c r="I31" i="2"/>
  <c r="E150" i="3" s="1"/>
  <c r="I32" i="2"/>
  <c r="J32" i="2" s="1"/>
  <c r="E201" i="3" s="1"/>
  <c r="I33" i="2"/>
  <c r="I34" i="2"/>
  <c r="J34" i="2" s="1"/>
  <c r="E203" i="3" s="1"/>
  <c r="J29" i="2"/>
  <c r="I19" i="2"/>
  <c r="J19" i="2" s="1"/>
  <c r="E190" i="3" s="1"/>
  <c r="I20" i="2"/>
  <c r="I21" i="2"/>
  <c r="E142" i="3" s="1"/>
  <c r="I22" i="2"/>
  <c r="E143" i="3" s="1"/>
  <c r="I23" i="2"/>
  <c r="E144" i="3" s="1"/>
  <c r="I24" i="2"/>
  <c r="J24" i="2" s="1"/>
  <c r="E195" i="3" s="1"/>
  <c r="I25" i="2"/>
  <c r="J25" i="2" s="1"/>
  <c r="E196" i="3" s="1"/>
  <c r="E146" i="3"/>
  <c r="J49" i="2"/>
  <c r="E213" i="3" s="1"/>
  <c r="E163" i="3"/>
  <c r="E149" i="3"/>
  <c r="J33" i="2"/>
  <c r="E202" i="3" s="1"/>
  <c r="E152" i="3"/>
  <c r="J20" i="2"/>
  <c r="E191" i="3" s="1"/>
  <c r="E141" i="3"/>
  <c r="J42" i="2"/>
  <c r="E208" i="3" s="1"/>
  <c r="E158" i="3"/>
  <c r="J54" i="2"/>
  <c r="E216" i="3"/>
  <c r="E148" i="3"/>
  <c r="J41" i="2"/>
  <c r="E207" i="3"/>
  <c r="J55" i="2"/>
  <c r="E217" i="3" s="1"/>
  <c r="E167" i="3"/>
  <c r="D29" i="2"/>
  <c r="E12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35" i="2" s="1"/>
  <c r="E185" i="3" s="1"/>
  <c r="D36" i="2"/>
  <c r="E136" i="3" s="1"/>
  <c r="D28" i="2"/>
  <c r="E28" i="2" s="1"/>
  <c r="E178" i="3" s="1"/>
  <c r="E19" i="2"/>
  <c r="E171" i="3" s="1"/>
  <c r="E172" i="3"/>
  <c r="D21" i="2"/>
  <c r="D22" i="2"/>
  <c r="E124" i="3" s="1"/>
  <c r="D23" i="2"/>
  <c r="E23" i="2" s="1"/>
  <c r="E175" i="3" s="1"/>
  <c r="D24" i="2"/>
  <c r="E21" i="2"/>
  <c r="E173" i="3" s="1"/>
  <c r="E123" i="3"/>
  <c r="E24" i="2"/>
  <c r="E176" i="3" s="1"/>
  <c r="E126" i="3"/>
  <c r="E135" i="3"/>
  <c r="E29" i="2"/>
  <c r="E179" i="3" s="1"/>
  <c r="J58" i="1"/>
  <c r="E105" i="3"/>
  <c r="I58" i="1"/>
  <c r="E53" i="3"/>
  <c r="J44" i="1"/>
  <c r="E95" i="3" s="1"/>
  <c r="E43" i="3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G54" i="12" l="1"/>
  <c r="G33" i="12"/>
  <c r="J54" i="12"/>
  <c r="I54" i="9"/>
  <c r="I21" i="14"/>
  <c r="F14" i="8"/>
  <c r="E14" i="8"/>
  <c r="E164" i="3"/>
  <c r="J23" i="2"/>
  <c r="E194" i="3" s="1"/>
  <c r="E139" i="3"/>
  <c r="E156" i="3"/>
  <c r="I38" i="2"/>
  <c r="E155" i="3" s="1"/>
  <c r="E30" i="2"/>
  <c r="E180" i="3" s="1"/>
  <c r="E125" i="3"/>
  <c r="E132" i="3"/>
  <c r="E128" i="3"/>
  <c r="E122" i="3"/>
  <c r="E121" i="3"/>
  <c r="J51" i="5"/>
  <c r="D33" i="5"/>
  <c r="I53" i="5" s="1"/>
  <c r="E34" i="7"/>
  <c r="H29" i="8"/>
  <c r="E36" i="2"/>
  <c r="E186" i="3" s="1"/>
  <c r="E134" i="3"/>
  <c r="E153" i="3"/>
  <c r="E140" i="3"/>
  <c r="E151" i="3"/>
  <c r="J22" i="2"/>
  <c r="E193" i="3" s="1"/>
  <c r="E145" i="3"/>
  <c r="J48" i="2"/>
  <c r="E212" i="3" s="1"/>
  <c r="J21" i="2"/>
  <c r="E192" i="3" s="1"/>
  <c r="E33" i="5"/>
  <c r="I16" i="2"/>
  <c r="E138" i="3" s="1"/>
  <c r="H31" i="9"/>
  <c r="J41" i="19"/>
  <c r="J38" i="2"/>
  <c r="E205" i="3" s="1"/>
  <c r="J52" i="2"/>
  <c r="E215" i="3" s="1"/>
  <c r="H16" i="7"/>
  <c r="F21" i="14"/>
  <c r="I74" i="15"/>
  <c r="I82" i="15" s="1"/>
  <c r="F84" i="15"/>
  <c r="P43" i="10"/>
  <c r="P48" i="10" s="1"/>
  <c r="O47" i="10" s="1"/>
  <c r="O23" i="10"/>
  <c r="H19" i="8"/>
  <c r="H23" i="8"/>
  <c r="G48" i="10"/>
  <c r="O43" i="10" s="1"/>
  <c r="H48" i="10"/>
  <c r="I40" i="1"/>
  <c r="I58" i="9" s="1"/>
  <c r="E43" i="1"/>
  <c r="E77" i="3" s="1"/>
  <c r="J40" i="1"/>
  <c r="E94" i="3" s="1"/>
  <c r="E189" i="3"/>
  <c r="H18" i="8"/>
  <c r="E18" i="2"/>
  <c r="E170" i="3" s="1"/>
  <c r="D16" i="8"/>
  <c r="D43" i="1"/>
  <c r="E25" i="3" s="1"/>
  <c r="H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E198" i="3"/>
  <c r="D26" i="8"/>
  <c r="G26" i="8" s="1"/>
  <c r="H26" i="8" s="1"/>
  <c r="E22" i="2"/>
  <c r="D16" i="2"/>
  <c r="E119" i="3" s="1"/>
  <c r="I52" i="1" l="1"/>
  <c r="O48" i="10"/>
  <c r="O54" i="10" s="1"/>
  <c r="O53" i="10"/>
  <c r="H58" i="9"/>
  <c r="I84" i="15"/>
  <c r="J53" i="5"/>
  <c r="J16" i="2"/>
  <c r="E188" i="3" s="1"/>
  <c r="G16" i="8"/>
  <c r="G14" i="8" s="1"/>
  <c r="D14" i="8"/>
  <c r="E42" i="3"/>
  <c r="E118" i="3"/>
  <c r="E177" i="3"/>
  <c r="E181" i="3"/>
  <c r="J27" i="2"/>
  <c r="I14" i="2"/>
  <c r="E137" i="3" s="1"/>
  <c r="E16" i="2"/>
  <c r="E174" i="3"/>
  <c r="I46" i="2" l="1"/>
  <c r="F35" i="7"/>
  <c r="H35" i="7" s="1"/>
  <c r="J50" i="1"/>
  <c r="J63" i="1" s="1"/>
  <c r="E108" i="3" s="1"/>
  <c r="J14" i="2"/>
  <c r="E187" i="3" s="1"/>
  <c r="H16" i="8"/>
  <c r="H14" i="8" s="1"/>
  <c r="E197" i="3"/>
  <c r="E169" i="3"/>
  <c r="E14" i="2"/>
  <c r="E168" i="3" s="1"/>
  <c r="E100" i="3" l="1"/>
  <c r="E160" i="3"/>
  <c r="I50" i="1"/>
  <c r="E47" i="3" s="1"/>
  <c r="E48" i="3"/>
  <c r="F34" i="7"/>
  <c r="J65" i="1"/>
  <c r="E109" i="3" s="1"/>
  <c r="E99" i="3"/>
  <c r="F40" i="7" l="1"/>
  <c r="H40" i="7" s="1"/>
  <c r="K40" i="7" s="1"/>
  <c r="H34" i="7"/>
  <c r="F21" i="7"/>
  <c r="I44" i="2"/>
  <c r="I36" i="2" s="1"/>
  <c r="E154" i="3" s="1"/>
  <c r="J46" i="2"/>
  <c r="J44" i="2" s="1"/>
  <c r="J36" i="2" s="1"/>
  <c r="E204" i="3" s="1"/>
  <c r="I63" i="1"/>
  <c r="E56" i="3" s="1"/>
  <c r="H21" i="7" l="1"/>
  <c r="E159" i="3"/>
  <c r="E209" i="3"/>
  <c r="E210" i="3"/>
  <c r="I65" i="1"/>
  <c r="E57" i="3" s="1"/>
  <c r="K27" i="7" l="1"/>
</calcChain>
</file>

<file path=xl/sharedStrings.xml><?xml version="1.0" encoding="utf-8"?>
<sst xmlns="http://schemas.openxmlformats.org/spreadsheetml/2006/main" count="2090" uniqueCount="828">
  <si>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</si>
  <si>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</si>
  <si>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</si>
  <si>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</si>
  <si>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</si>
  <si>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</si>
  <si>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</si>
  <si>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</si>
  <si>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</si>
  <si>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</si>
  <si>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</si>
  <si>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</si>
  <si>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</si>
  <si>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</si>
  <si>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</si>
  <si>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</si>
  <si>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</si>
  <si>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</si>
  <si>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</si>
  <si>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</si>
  <si>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</si>
  <si>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</si>
  <si>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</si>
  <si>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</si>
  <si>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</si>
  <si>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</si>
  <si>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</si>
  <si>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</si>
  <si>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</si>
  <si>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</si>
  <si>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</si>
  <si>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</si>
  <si>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</si>
  <si>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</si>
  <si>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</si>
  <si>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</si>
  <si>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</si>
  <si>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</si>
  <si>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</si>
  <si>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</si>
  <si>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</si>
  <si>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</si>
  <si>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</si>
  <si>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</si>
  <si>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</si>
  <si>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</si>
  <si>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</si>
  <si>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</si>
  <si>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</si>
  <si>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</si>
  <si>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</si>
  <si>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</si>
  <si>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</si>
  <si>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</si>
  <si>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</si>
  <si>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</si>
  <si>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</si>
  <si>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</si>
  <si>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</si>
  <si>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</si>
  <si>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</si>
  <si>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</si>
  <si>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</si>
  <si>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</si>
  <si>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</si>
  <si>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</si>
  <si>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</si>
  <si>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</si>
  <si>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</si>
  <si>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</si>
  <si>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</si>
  <si>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</si>
  <si>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</si>
  <si>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</si>
  <si>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</si>
  <si>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</si>
  <si>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</si>
  <si>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</si>
  <si>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</si>
  <si>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</si>
  <si>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</si>
  <si>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</si>
  <si>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</si>
  <si>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</si>
  <si>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</si>
  <si>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</si>
  <si>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</si>
  <si>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</si>
  <si>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</si>
  <si>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</si>
  <si>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</si>
  <si>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</si>
  <si>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</si>
  <si>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</si>
  <si>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</si>
  <si>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</si>
  <si>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</si>
  <si>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</si>
  <si>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</si>
  <si>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</si>
  <si>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</si>
  <si>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</si>
  <si>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</si>
  <si>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</si>
  <si>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</si>
  <si>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</si>
  <si>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</si>
  <si>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</si>
  <si>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</si>
  <si>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</si>
  <si>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</si>
  <si>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</si>
  <si>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</si>
  <si>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</si>
  <si>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</si>
  <si>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</si>
  <si>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</si>
  <si>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</si>
  <si>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</si>
  <si>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</si>
  <si>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</si>
  <si>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</si>
  <si>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</si>
  <si>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</si>
  <si>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</si>
  <si>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</si>
  <si>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</si>
  <si>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</si>
  <si>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</si>
  <si>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</si>
  <si>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</si>
  <si>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</si>
  <si>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</si>
  <si>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</si>
  <si>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</si>
  <si>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</si>
  <si>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</si>
  <si>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</si>
  <si>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</si>
  <si>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</si>
  <si>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</si>
  <si>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</si>
  <si>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</si>
  <si>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</si>
  <si>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</si>
  <si>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</si>
  <si>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</si>
  <si>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</si>
  <si>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</si>
  <si>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</si>
  <si>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</si>
  <si>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</si>
  <si>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</si>
  <si>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</si>
  <si>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</si>
  <si>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</si>
  <si>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</si>
  <si>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</si>
  <si>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</si>
  <si>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</si>
  <si>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</si>
  <si>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</si>
  <si>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</si>
  <si>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</si>
  <si>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</si>
  <si>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</si>
  <si>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</si>
  <si>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</si>
  <si>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</si>
  <si>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</si>
  <si>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</si>
  <si>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</si>
  <si>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</si>
  <si>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</si>
  <si>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</si>
  <si>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</si>
  <si>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</si>
  <si>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</si>
  <si>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</si>
  <si>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</si>
  <si>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</si>
  <si>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</si>
  <si>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</si>
  <si>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</si>
  <si>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</si>
  <si>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</si>
  <si>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</si>
  <si>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</si>
  <si>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</si>
  <si>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</si>
  <si>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</si>
  <si>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</si>
  <si>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</si>
  <si>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</si>
  <si>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</si>
  <si>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</si>
  <si>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</si>
  <si>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</si>
  <si>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</si>
  <si>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</si>
  <si>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</si>
  <si>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</si>
  <si>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</si>
  <si>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</si>
  <si>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</si>
  <si>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</si>
  <si>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</si>
  <si>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</si>
  <si>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</si>
  <si>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</si>
  <si>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</si>
  <si>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</si>
  <si>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</si>
  <si>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</si>
  <si>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</si>
  <si>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</si>
  <si>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</si>
  <si>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</si>
  <si>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</si>
  <si>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</si>
  <si>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</si>
  <si>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</si>
  <si>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</si>
  <si>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</si>
  <si>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</si>
  <si>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</si>
  <si>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</si>
  <si>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</si>
  <si>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</si>
  <si>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</si>
  <si>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</si>
  <si>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</si>
  <si>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</si>
  <si>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</si>
  <si>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</si>
  <si>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</si>
  <si>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</si>
  <si>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</si>
  <si>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</si>
  <si>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</si>
  <si>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</si>
  <si>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</si>
  <si>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</si>
  <si>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</si>
  <si>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</si>
  <si>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</si>
  <si>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</si>
  <si>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</si>
  <si>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</si>
  <si>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</si>
  <si>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</si>
  <si>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</si>
  <si>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</si>
  <si>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</si>
  <si>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</si>
  <si>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</si>
  <si>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</si>
  <si>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</si>
  <si>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</si>
  <si>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</si>
  <si>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</si>
  <si>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</si>
  <si>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</si>
  <si>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</si>
  <si>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</si>
  <si>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</si>
  <si>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</si>
  <si>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</si>
  <si>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</si>
  <si>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</si>
  <si>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</si>
  <si>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</si>
  <si>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</si>
  <si>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</si>
  <si>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</si>
  <si>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</si>
  <si>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</si>
  <si>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</si>
  <si>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</si>
  <si>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</si>
  <si>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</si>
  <si>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</si>
  <si>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</si>
  <si>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</si>
  <si>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</si>
  <si>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</si>
  <si>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</si>
  <si>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</si>
  <si>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</si>
  <si>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</si>
  <si>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</si>
  <si>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</si>
  <si>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</si>
  <si>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</si>
  <si>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</si>
  <si>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</si>
  <si>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</si>
  <si>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</si>
  <si>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</si>
  <si>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</si>
  <si>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</si>
  <si>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</si>
  <si>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</si>
  <si>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</si>
  <si>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</si>
  <si>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</si>
  <si>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</si>
  <si>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</si>
  <si>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</si>
  <si>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</si>
  <si>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</si>
  <si>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</si>
  <si>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</si>
  <si>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</si>
  <si>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</si>
  <si>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</si>
  <si>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</si>
  <si>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</si>
  <si>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</si>
  <si>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</si>
  <si>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</si>
  <si>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</si>
  <si>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</si>
  <si>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</si>
  <si>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</si>
  <si>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</si>
  <si>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</si>
  <si>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</si>
  <si>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</si>
  <si>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</si>
  <si>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</si>
  <si>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</si>
  <si>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</si>
  <si>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</si>
  <si>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</si>
  <si>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</si>
  <si>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</si>
  <si>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</si>
  <si>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</si>
  <si>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</si>
  <si>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</si>
  <si>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</si>
  <si>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</si>
  <si>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</si>
  <si>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</si>
  <si>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</si>
  <si>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</si>
  <si>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</si>
  <si>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</si>
  <si>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</si>
  <si>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</si>
  <si>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</si>
  <si>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</si>
  <si>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</si>
  <si>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</si>
  <si>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</si>
  <si>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</si>
  <si>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</si>
  <si>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</si>
  <si>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</si>
  <si>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</si>
  <si>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</si>
  <si>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</si>
  <si>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</si>
  <si>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</si>
  <si>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</si>
  <si>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</si>
  <si>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</si>
  <si>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</si>
  <si>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</si>
  <si>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</si>
  <si>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</si>
  <si>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</si>
  <si>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</si>
  <si>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</si>
  <si>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</si>
  <si>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</si>
  <si>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</si>
  <si>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</si>
  <si>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</si>
  <si>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</si>
  <si>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</si>
  <si>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</si>
  <si>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</si>
  <si>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</si>
  <si>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</si>
  <si>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</si>
  <si>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</si>
  <si>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</si>
  <si>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</si>
  <si>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</si>
  <si>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</si>
  <si>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</si>
  <si>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</si>
  <si>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</si>
  <si>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</si>
  <si>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</si>
  <si>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</si>
  <si>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</si>
  <si>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</si>
  <si>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</si>
  <si>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</si>
  <si>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</si>
  <si>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</si>
  <si>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</si>
  <si>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</si>
  <si>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</si>
  <si>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</si>
  <si>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Secretaría Ejecutiva de la Gubernatura</t>
  </si>
  <si>
    <t>Secretaría de Gobierno</t>
  </si>
  <si>
    <t>Secretaría de Hacienda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</si>
  <si>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</si>
  <si>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</si>
  <si>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</si>
  <si>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</si>
  <si>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</si>
  <si>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</si>
  <si>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Secretaría de Administración</t>
  </si>
  <si>
    <t>Secretaría de la Contraloría</t>
  </si>
  <si>
    <t>Comisión Estatal de Seguridad Pública</t>
  </si>
  <si>
    <t>Consejería Jurídica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</si>
  <si>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</si>
  <si>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</si>
  <si>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</si>
  <si>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</si>
  <si>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</si>
  <si>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Innovación, Ciencia y Tecnología</t>
  </si>
  <si>
    <t>Secretaría de Movilidad y Transporte</t>
  </si>
  <si>
    <t>Secretaría de Información y Comunicación</t>
  </si>
  <si>
    <t>Gastos Institucionales</t>
  </si>
  <si>
    <t>Poder Legislativo</t>
  </si>
  <si>
    <t>Poder Judicial</t>
  </si>
  <si>
    <t>Organismos Autónomos</t>
  </si>
  <si>
    <t>Entidades Paraest. y Fid. No Emp. y No Fin.</t>
  </si>
  <si>
    <t>Fideicomisos Emp. No Fin. con Part. Est. May.</t>
  </si>
  <si>
    <t>Poder Ejecutivo de los Municipios</t>
  </si>
  <si>
    <t>Pesos</t>
  </si>
  <si>
    <t>BBVA BANCOMER</t>
  </si>
  <si>
    <t>BANAMEX</t>
  </si>
  <si>
    <t>BANOBRAS</t>
  </si>
  <si>
    <t>BANORTE</t>
  </si>
  <si>
    <t>H.S.B.C.</t>
  </si>
  <si>
    <t>BBVA BANCOMER REG. EST. 008/2005</t>
  </si>
  <si>
    <t>BBVA BANCOMER REG. EST. 005/2011</t>
  </si>
  <si>
    <t>BANAMEX REG. EST. 008/2011</t>
  </si>
  <si>
    <t>BANOBRAS REG. EST. 002/2012</t>
  </si>
  <si>
    <t>BANOBRAS REG. EST. 002/2013</t>
  </si>
  <si>
    <t>BANOBRAS REG. EST. 003/2013</t>
  </si>
  <si>
    <t>BANOBRAS REG. EST. 012/2013</t>
  </si>
  <si>
    <t>BANORTE REG. EST. 001/2014</t>
  </si>
  <si>
    <t>H.S.B.C. REG. EST. 002/2014</t>
  </si>
  <si>
    <t>Ingresos excedentes</t>
  </si>
  <si>
    <t>¡ERROR!</t>
  </si>
  <si>
    <t>Gobierno del Estado de Morelos</t>
  </si>
  <si>
    <t>CONVENIOS</t>
  </si>
  <si>
    <t>BANCOMER, S.A.</t>
  </si>
  <si>
    <t>CTA. 0192584522 GASTO OPER SERV EDU 1  2013</t>
  </si>
  <si>
    <t>CTA. 0192593661 CARAVANAS SALUD 2013</t>
  </si>
  <si>
    <t>CTA. 0192593785 AFASPE 2013</t>
  </si>
  <si>
    <t>CTA. 0192593831 PROG. DES. HUM. OPORTUNIDADES 2013</t>
  </si>
  <si>
    <t>CTA. 0192593939 CARAVANAS CONTINGENCIAS 2013</t>
  </si>
  <si>
    <t>CTA. 0159276319 CENIDET</t>
  </si>
  <si>
    <t>CTA. 0155753805 MODERNIZACION REG. PUB.</t>
  </si>
  <si>
    <t>CTA. 0192594013  FASSA C 2013</t>
  </si>
  <si>
    <t>CTA. 0183356523 REG PUB DE LA PROPIEDAD Y CATASTROS 2011</t>
  </si>
  <si>
    <t>CTA. 0149614311 SERVICIOS DE SALUD DE MOR</t>
  </si>
  <si>
    <t>CTA. 0184457935 FICASS 2011</t>
  </si>
  <si>
    <t>CTA. 0192584735  GTOS OPER SERV EDU 2  2013</t>
  </si>
  <si>
    <t>CTA. 0165750466 EDUC. MEDIA SUP. 2009</t>
  </si>
  <si>
    <t>CTA. 0166686168  CECYTE</t>
  </si>
  <si>
    <t>CTA. 0177189478 EDU.MED.SUP. 2009 INNOVACIÓN</t>
  </si>
  <si>
    <t>CTA. 0177502605 AMPLIACION DE LA OFERTA EDUCATIVA 2010</t>
  </si>
  <si>
    <t>CTA. 0178144761 AMPL. PROG. INFRAEST. EDUC. MED. SUP. 2010</t>
  </si>
  <si>
    <t>CTA. 0178139687 FONDO DE INNOVACION 2010</t>
  </si>
  <si>
    <t>CTA. 0192822571 SIST DE JUSTICIA PENAL 2013</t>
  </si>
  <si>
    <t>CTA. 0192855801  SPA 2013</t>
  </si>
  <si>
    <t>CTA. 192907097  PROFIS 2013</t>
  </si>
  <si>
    <t>CTA. 0187571321  FORE MOBA RESTAUR DE PARROQUIA</t>
  </si>
  <si>
    <t>CTA. 0192970651  PREVENCION DEL DELITO</t>
  </si>
  <si>
    <t>CTA. 0188916217  SOCORRO DE LEY 2012</t>
  </si>
  <si>
    <t>CTA. 0189933220 CARAVANAS SALUD 2012 CONTINGENCIAS</t>
  </si>
  <si>
    <t>CTA. 0189933182  FASSA C 2012</t>
  </si>
  <si>
    <t>CTA. 0190649708 PIEMS FDO COMPL SIST NAL BTO 2012</t>
  </si>
  <si>
    <t>CTA. 0190747904  EXA NAL RESIDENCIAS MED 2012</t>
  </si>
  <si>
    <t>CTA. 0193168875  SDS CONAFOR INCENDIOS 2013</t>
  </si>
  <si>
    <t>CTA. 0193211231  PROYECTOS CULTURALES 2013</t>
  </si>
  <si>
    <t>CTA. 0193150305  SECTUR 2013</t>
  </si>
  <si>
    <t>CTA. 0193239705  SSM SI CALIDAD 2013</t>
  </si>
  <si>
    <t>CTA. 0193261972  APOYOS COMPLE FAEB 2013 05 23</t>
  </si>
  <si>
    <t>CTA. 0193349004  ATEN DESASTRES NATURALES 2013</t>
  </si>
  <si>
    <t>CTA. 0193438899  EXA NAL RESIDENCIAS MED 2013</t>
  </si>
  <si>
    <t>CTA. 0193438902  CONTINGE CLIMATO CADENA 2013</t>
  </si>
  <si>
    <t>CTA. 0193474291  CALIDAD SERVICIOS DE SALUD 2013</t>
  </si>
  <si>
    <t>CTA. 0193523284  ESCUELA SEGURA 2013</t>
  </si>
  <si>
    <r>
      <t xml:space="preserve">CTA. 0193523241  </t>
    </r>
    <r>
      <rPr>
        <sz val="11"/>
        <rFont val="Calibri"/>
        <family val="2"/>
      </rPr>
      <t>R16</t>
    </r>
    <r>
      <rPr>
        <sz val="11"/>
        <color theme="1"/>
        <rFont val="Calibri"/>
        <family val="2"/>
        <scheme val="minor"/>
      </rPr>
      <t xml:space="preserve"> MEDIO AMBIENTE 2013</t>
    </r>
  </si>
  <si>
    <t>CTA. 0193704106  PREVIOLEM 2013</t>
  </si>
  <si>
    <t>CTA. 0193704033  PROG SISNAL FOR CONT SUP 2013</t>
  </si>
  <si>
    <t>CTA. 0193714276  PROG NAL LECTURA Y ESCRITURA</t>
  </si>
  <si>
    <t>CTA. 0193817563  BECAS SALARIO 2013</t>
  </si>
  <si>
    <t>CTA. 0193826694  PEFT MORELOS 2013</t>
  </si>
  <si>
    <t>CTA. 0193766772  ESCUELA TIEMPO COMPLETO 2013</t>
  </si>
  <si>
    <t>CTA. 0193764877  PROG 1ER ENC JOVENES INVES 13</t>
  </si>
  <si>
    <t>CTA. 0193764834  PROG INC MTROS Y DRS INDUS 13</t>
  </si>
  <si>
    <t>CTA. 0193696510  EQUIPAMIENTO AL CAM 2013</t>
  </si>
  <si>
    <t>CTA. 0193806235  NIÑOS Y NIÑAS JORNAL IEBEM 13</t>
  </si>
  <si>
    <t>CTA. 0193847098  PROLOGYCA 2013 MERCADO HUEYAPAN</t>
  </si>
  <si>
    <t>CTA. 0193847012  PROLOGYCA 2013 CENTRAL DE ABSTO</t>
  </si>
  <si>
    <t>CTA. 0193846962  PROLOGYCA 2013 MERCADO TLAYACAPN</t>
  </si>
  <si>
    <t>CTA. 0193794032  PROMAJOVEN 2013</t>
  </si>
  <si>
    <t>CTA. 0193803929  PROG FORT EDUC ESPECIAL 2013</t>
  </si>
  <si>
    <t>CTA. 0194061195  PROG REG EQUIPAMIENTO MED 2013</t>
  </si>
  <si>
    <t>CTA. 0194069382  PROG REG PAVIMENTACION 2013</t>
  </si>
  <si>
    <t>CTA. 0194082257  REASIGNACION RECURSOS SCT 2013</t>
  </si>
  <si>
    <t>CTA. 0193653897  COMUNIDAD SALUDABLE 2013</t>
  </si>
  <si>
    <t>CTA. 0193653862  GRUPOS VULNERABLES 2013</t>
  </si>
  <si>
    <t>CTA. 0193741613  U042 FORT EDUC INDIGENA 2013</t>
  </si>
  <si>
    <t>CTA. 0193814890  FDO INVER INFRA EDUC MED SUP</t>
  </si>
  <si>
    <t>CTA. 0193839753  ARTICULACION REFORMA CURRIC 13</t>
  </si>
  <si>
    <t>CTA. 0193839435  INFRA REHAB EQUIP ESP ALIM 13</t>
  </si>
  <si>
    <t>CTA. 0193806332  PROG NACIONAL DE INGLES 2013</t>
  </si>
  <si>
    <t>CTA. 0193670279  FESTIVAL MIQUIXTLI Y CIRCO 2013</t>
  </si>
  <si>
    <t>CTA. 0194082176  INST TECN CUAUTLA 2013</t>
  </si>
  <si>
    <t>CTA. 0194274547  APOYO FINAN BACHILLER COM 2013</t>
  </si>
  <si>
    <t>CTA. 0193741699  PATP ATEN EDUC DIV SOCIAL 2013</t>
  </si>
  <si>
    <t>CTA. 0195846633  ESTIMULOS A LA CALIDAD DOCENTE</t>
  </si>
  <si>
    <t>CTA. 0194082095    I T  ZACATEPEC 2013</t>
  </si>
  <si>
    <t>CTA. 0195846749  APOYO FIN EXTRA CENDIS 2014</t>
  </si>
  <si>
    <t>CTA. 0195846838  MODERNIZACION REG CIVIL 2014</t>
  </si>
  <si>
    <t>CTA. 0196034993  APOYO FAM MENORES 6 AÑOS 2014</t>
  </si>
  <si>
    <t>RAMO 11</t>
  </si>
  <si>
    <t>CTA. 0189901663 PROG. NACIONAL DE LECTURA 2012</t>
  </si>
  <si>
    <t>CTA. 0189869611 FORTALECI TELESECUNDARIA 2012</t>
  </si>
  <si>
    <t>CTA. 0189871691  HABIL. DIGITALES TODOS 2012</t>
  </si>
  <si>
    <t>CTA. 0195965012  ATN EDUC ADULT INEA 2014</t>
  </si>
  <si>
    <t>RAMO 23</t>
  </si>
  <si>
    <t>CTA. 0189972625 TRASNP PUB PERS C/DISCAP 2012</t>
  </si>
  <si>
    <t>CTA. 0193493733  R-23  PROGRAMAS REGIONALES 2013</t>
  </si>
  <si>
    <t>CTA. 0195891205  R-23 PROGRAMAS REGIONALES 2014</t>
  </si>
  <si>
    <t>CTA. 0196471285  CONTINGEN ECONOMICAS  C  2014</t>
  </si>
  <si>
    <t>RAMO 33 FONDO II</t>
  </si>
  <si>
    <t>CTA. 0188475547  R-33 FII FASSA 2012</t>
  </si>
  <si>
    <t>CTA. 0192110962  R33 FII FASSA 2013</t>
  </si>
  <si>
    <t>RAMO 33 FONDO V</t>
  </si>
  <si>
    <t>CTA. 0481954539 R-33 F-5</t>
  </si>
  <si>
    <t>RAMO 33 FONDO VI</t>
  </si>
  <si>
    <t>CTA. 0188476519  R-33 F-VI FAETA INEA 2012</t>
  </si>
  <si>
    <t>CTA. 0188476071  R-33 F-VI FAETA CONALEP 2012</t>
  </si>
  <si>
    <t>CTA. 0192111136  R33 FVI FAETA CONALEP 2013</t>
  </si>
  <si>
    <t>CTA. 0192111039  R33 FVI FAETA INEA 2013</t>
  </si>
  <si>
    <t>SANTANDER, S.A.</t>
  </si>
  <si>
    <t>CTA. 65502297148 INST.MOR.DE LA JUVENTUD 2008</t>
  </si>
  <si>
    <t>CTA. 65502303010 PROG. ACCIÓN EN URG.</t>
  </si>
  <si>
    <t>CTA. 65500982686 UAEM</t>
  </si>
  <si>
    <t>CTA. 65501833998  SCT</t>
  </si>
  <si>
    <t>CTA. 65502615588  AFASPE 2010</t>
  </si>
  <si>
    <t>CTA. 65502749464 INFRAESTRUCTURA EDUCACION MEDIA SUPERIOR 2010</t>
  </si>
  <si>
    <t>CTA. 65503334197 COMUNIDAD DIFERENTE 2012 DIF</t>
  </si>
  <si>
    <t>CTA. 65503336915 ATN FAM Y POBLACION VULNERABLE 2012</t>
  </si>
  <si>
    <t>CTA. 65503336582 UNIDADES BASICAS DE REHAB 2012 DIF</t>
  </si>
  <si>
    <t>CTA. 65503339041 DGPLADES GRUPOS VULNERABLES 2012</t>
  </si>
  <si>
    <t>CTA. 65503345535 INFRA EDU MEDIA SUP Y SUP 2012</t>
  </si>
  <si>
    <t>CTA. 65503399769  APOYOS COMPLEMENTARIOS FAEB 2012</t>
  </si>
  <si>
    <t>CTA. 65504316159  INFRA REHAB ESP ALIMENT 2014</t>
  </si>
  <si>
    <t>CTA 65504515999  PROG 2 ENC JOVENES INVEST 2014</t>
  </si>
  <si>
    <t>CTA. 65504556128  AUTO GESTSEMS UAEM 2014</t>
  </si>
  <si>
    <t>CTA. 65504584998  PRODEPD 2014</t>
  </si>
  <si>
    <t>CTA. 65502749677 PROGRAMAS REGIONALES 2010</t>
  </si>
  <si>
    <t>CTA. 65504575659  CONTINGENCIAS ECONOMICAS  D  2014</t>
  </si>
  <si>
    <t>RAMO 33 FONDO I</t>
  </si>
  <si>
    <t>CTA. 65502556334 R 33 FI 2010</t>
  </si>
  <si>
    <t>CTA. 65502828952 R-33 F-I FAEB 2011</t>
  </si>
  <si>
    <t>CTA. 65503128548 R-33 F-I FAEB 2012</t>
  </si>
  <si>
    <t>RAMO 15</t>
  </si>
  <si>
    <t>CTA. 65504578732  R-15  HABITAT 2014</t>
  </si>
  <si>
    <t>SCOTIABANK INVERLAT, S.A.</t>
  </si>
  <si>
    <t>CTA. 03901801694 PROGRAMA CONTRA LAS ADICCIONES</t>
  </si>
  <si>
    <t>CTA. 03901773062 RUTA POPOCATEPETL</t>
  </si>
  <si>
    <t>CTA. 3901793438 INST CAPACIT P/TRABAJO DEL EDO MOR</t>
  </si>
  <si>
    <t>CTA. 3900367834 CTA SOCIAL</t>
  </si>
  <si>
    <t>CTA. 3900367842  COBAEM</t>
  </si>
  <si>
    <t>CTA. 03902326825  CONMEMORACIONES</t>
  </si>
  <si>
    <t>CTA. 03902326833  ILUMINACION MUSEO</t>
  </si>
  <si>
    <t>CTA. 03902372541  AUTO GEST 2014</t>
  </si>
  <si>
    <t>CTA. 03902353407  PROYECTOS CULTURALES 2014</t>
  </si>
  <si>
    <t>CTA. 03902372568    XXXVIII  ENARM 2014</t>
  </si>
  <si>
    <t>CTA. 03902373041  EQ MOD PROGR CRED PERS DISC 2014</t>
  </si>
  <si>
    <t>CTA. 03902372991  FESTIVAL MIQUIXTLI   Y  CIRCO  2014</t>
  </si>
  <si>
    <t>RAMO 20</t>
  </si>
  <si>
    <t>CTA. 03902361078   R-20  3x1  MIGRANTES 2014</t>
  </si>
  <si>
    <t>CTA. 03902361094  R-20  OPCIONES PRODUCTIVAS 2014</t>
  </si>
  <si>
    <t>CTA. 03902353326  R-20 ZONAS PRIORITARIAS 2014</t>
  </si>
  <si>
    <t>CTA. 03902361086  R-20 JORNALEROS AGRICOLAS 2014</t>
  </si>
  <si>
    <t>CTA. 03902361043  R-20   EMPLEO TEMPORAL 2014</t>
  </si>
  <si>
    <t>CTA 03902360500  R-23  PROYEC DESARROLLO REGIONAL 2014</t>
  </si>
  <si>
    <t>BANAMEX, S.A.</t>
  </si>
  <si>
    <t>CTA. 481-8116301 FOPREDEN 2006</t>
  </si>
  <si>
    <t>CTA. 078184279 SOCORRO DE LEY</t>
  </si>
  <si>
    <t>CTA. 481-8111792 PAFEF 2006</t>
  </si>
  <si>
    <t>CTA. 01078190724 BECAS DE HIJOS MIGRANTES</t>
  </si>
  <si>
    <t>CTA. 70004456449 PROFIS 2011</t>
  </si>
  <si>
    <t>CTA. 70046540164  SOCORRO DE LEY 2013</t>
  </si>
  <si>
    <t>CTA. 70047582014  REPSS CUOTA SOCIAL Y ASF 2013</t>
  </si>
  <si>
    <t>CTA. 470563883 SESESP FEDERAL</t>
  </si>
  <si>
    <t>CTA. 70048132861  SMNG 2013</t>
  </si>
  <si>
    <t>CTA. 70048951269 AMSDE PEI 2013</t>
  </si>
  <si>
    <t>CTA. 70051096884 REHAB C C I LA VECINDAD</t>
  </si>
  <si>
    <t>CTA. 70051309233  EQUIPA CC JARDIN BORDA</t>
  </si>
  <si>
    <t>CTA. 70051476296 PAICE 2012 TEATRO OCAMPO</t>
  </si>
  <si>
    <t>CTA. 70051612858 N A M D MOR HUITZILAC</t>
  </si>
  <si>
    <t>CTA. 70051691286 N A M D MOR TEPOZTLAN</t>
  </si>
  <si>
    <t>CTA. 70051691294 N A M D MOR TETELCINGO</t>
  </si>
  <si>
    <t>CTA. 70051790845 N A M D MOR CUERNAVACA</t>
  </si>
  <si>
    <t>CTA. 70052211032 N A M D MOR CUAUTLA</t>
  </si>
  <si>
    <t>CTA. 70052402970 N A M D MOR OCUITUCO</t>
  </si>
  <si>
    <t>CTA. 70052704020 DOCU PATRI CULT MOR</t>
  </si>
  <si>
    <t>CTA. 70053986151 UNID REG CULT POPULAR MOR</t>
  </si>
  <si>
    <t>CTA. 70053986178 PROYEC CULTURALES 2012</t>
  </si>
  <si>
    <t>CTA. 70056352846 FORT EMPRE CULT MOR</t>
  </si>
  <si>
    <t>CTA. 70056894231 ESTIMULOS INNOVACION 2013</t>
  </si>
  <si>
    <t>CTA. 70056894223 INFRA DEPOR MPAL 2013</t>
  </si>
  <si>
    <t>CTA. 7006412489  FEIEF  2013</t>
  </si>
  <si>
    <t>CTA. 70062351444  ESCUELA SIEMPRE ABIERTA 2013</t>
  </si>
  <si>
    <t>CTA. 70062351436  ATEN PERS DESCAPACIDAD 2013</t>
  </si>
  <si>
    <t>CTA. 70062413555  SC FORCAZC 2013</t>
  </si>
  <si>
    <t>CTA. 70064046207  PROG REGIONALES ADIC 2013</t>
  </si>
  <si>
    <t>CTA. 70064404308  FPYME2093 APORTACION FEDERAL</t>
  </si>
  <si>
    <t>CTA. 70064529445 SEGUROS ESCUELAS MORELOS</t>
  </si>
  <si>
    <t>CTA. 70066698384  SEGURO POPULAR CSYASF 2014</t>
  </si>
  <si>
    <t>CTA. 70066206732  SEG MED SIGLO XXI 2014</t>
  </si>
  <si>
    <t>CTA. 7007965605  VIVIENDA DIGNA 2014</t>
  </si>
  <si>
    <t>CTA. 70071795509  CONAFOR INCENDIOS 2014</t>
  </si>
  <si>
    <t>CTA  70068216379  SISTEMA JUSTICIA PENAL 2014</t>
  </si>
  <si>
    <t>CTA  70068161221  PROGR OPORTUNIDADES 2014</t>
  </si>
  <si>
    <t>CTA. 4818137856 PROG. DES. REGIONAL</t>
  </si>
  <si>
    <t>CTA. 7005411492 TRANSP PUB PERS C DISCAP 2013</t>
  </si>
  <si>
    <t>CTA. 70002909470 R-33 F-II REM. Y GTOS. 2011</t>
  </si>
  <si>
    <t>RAMO 33 FONDO III</t>
  </si>
  <si>
    <t>CTA. 107/8134026 "FISE"</t>
  </si>
  <si>
    <t>CTA. 1078200045 FISE 2009</t>
  </si>
  <si>
    <t>CTA. 1078228373  FISE 2010</t>
  </si>
  <si>
    <t>CTA. 1078228241 RAMO 33 F III 2010</t>
  </si>
  <si>
    <t>CTA. 70002909454 R-33 F-III FISE 2011</t>
  </si>
  <si>
    <t>CTA. 70022834469  R33 FIII FAIS FISE</t>
  </si>
  <si>
    <t>CTA. 70042911230  R33 FIII FAIS FISM 2013</t>
  </si>
  <si>
    <t>CTA. 70042764572  R33 FIII FAIS FISE 2013</t>
  </si>
  <si>
    <t>CTA. 70064529518  R-33 F-III FAIS ENTIDADES 2014</t>
  </si>
  <si>
    <t>CTA. 70064529496  R-33 F-III FAIS MPAL DT DF 2014</t>
  </si>
  <si>
    <t>RAMO 33 FONDO IV</t>
  </si>
  <si>
    <t>CTA. 1078228225 RAMO 33 F IV 2010</t>
  </si>
  <si>
    <t>CTA. 70002909438 R-33 F-IV FORTAMUN 2011</t>
  </si>
  <si>
    <t>CTA. 70022954227 R33 FIV FORTAMUN 2012</t>
  </si>
  <si>
    <t>CTA. 70042834732  R33 FIV FORTAMUN 2013</t>
  </si>
  <si>
    <t>CTA. 70064529534  R-33 F-IV FORTAMUN 2014</t>
  </si>
  <si>
    <t>RAMO 33 FONDO VIII</t>
  </si>
  <si>
    <t>CTA. 1078197435 R-33 FONDO VIII FAFEF</t>
  </si>
  <si>
    <t>CTA. 04818136299 FAFEF 2007</t>
  </si>
  <si>
    <t>CTA. 1078228233 RAMO 33 F VIII FAFEF 2010</t>
  </si>
  <si>
    <t>CTA. 70002909446 R-33 F-VIII FAFEF 2011</t>
  </si>
  <si>
    <t>CTA. 70022548865 R33 FVIII FAFEF 2012</t>
  </si>
  <si>
    <t>CTA. 70042764580 R33 FVIII FAFEF 2013</t>
  </si>
  <si>
    <t xml:space="preserve">CTA. 70064529526  R-33 F-VIII FAFEF 2014  </t>
  </si>
  <si>
    <t>BANORTE, S.A.</t>
  </si>
  <si>
    <t>CTA. 00571203770 PROG. DE DESARROLLO HUMANO OPORTUNIDADES</t>
  </si>
  <si>
    <t>CTA. 582103009 PROG. VACUNACIÓN UNIVERSAL</t>
  </si>
  <si>
    <t>CTA. 00634761009 CARAVANAS DE LA SALUD 2010</t>
  </si>
  <si>
    <t>CTA. 569160991 MEJORES ESPACIOS EDUCATIVOS</t>
  </si>
  <si>
    <t>CTA.  00572707921 CONADE 2008</t>
  </si>
  <si>
    <t>CTA.  569161028 INFRAESTRUCTURA EN SALUD-08</t>
  </si>
  <si>
    <t>CTA. 0584285374 SISTEMA UNICO DE INFORMACION</t>
  </si>
  <si>
    <t>CTA. 0606066934 INFRAESTRUCTURA EN SALUD 2009</t>
  </si>
  <si>
    <t>CTA. 0607792315 FORTALECIMIENTO DE LA OFERTA DE SERV. DE SALUD</t>
  </si>
  <si>
    <t>CTA. 0607792306 PROCEDES 2009</t>
  </si>
  <si>
    <t>CTA. 0607792294 PROGRAMA DE DESARROLLO HUMANO Y OPORTUNIDADES</t>
  </si>
  <si>
    <t>CTA. 8000007326 CENTRO DE NEGOCIOS Y SERVICIOS</t>
  </si>
  <si>
    <t>CTA. 0623580138  OFERTA EDUCATIVA 2009</t>
  </si>
  <si>
    <t>CTA. 621172539 UPEMOR</t>
  </si>
  <si>
    <t>CTA. 619681739 PROG. INFRAEST. EDUC. MED. SUP. 2008</t>
  </si>
  <si>
    <t>CTA. 0628421898 DIF. 2009</t>
  </si>
  <si>
    <t>CTA. 0631793782  APOYO A EDUCACION 2009</t>
  </si>
  <si>
    <t>CTA. 0625382671 RESP. 2009</t>
  </si>
  <si>
    <t>CTA. 654269352 TELESECUNDARIAS 2010</t>
  </si>
  <si>
    <t>CTA. 00655377393 PROGR. MODERNIZ. INTEGRAL REGISTRO CIVIL.</t>
  </si>
  <si>
    <t>CTA. 0663017359 PROLOGYCA 2010</t>
  </si>
  <si>
    <t>CTA. 0663017368 APOYO FINANCIERO SEP 2010</t>
  </si>
  <si>
    <t>CTA. 0663017386 APOYO FIN ELAB TEXTO 2010</t>
  </si>
  <si>
    <t>CTA. 670951170 CARAVANAS SALUD 2011</t>
  </si>
  <si>
    <t>CTA. 0674520118 SUBSIDIO POLICIA ACRED.2011</t>
  </si>
  <si>
    <t>CTA. 0683818004 FEIEF 2011</t>
  </si>
  <si>
    <t>CTA. 0695998534  PROTECCION A LA INFANCIA 2011</t>
  </si>
  <si>
    <t>CTA. 0684234348 ESCUELA TALLER SIQUEIROS 2011</t>
  </si>
  <si>
    <t>CTA. 0687342196 INFRA EDU MEDIA SUPERIOR 2011</t>
  </si>
  <si>
    <t>CTA. 0687342244 APOYO EXTRA CONALEP 2011</t>
  </si>
  <si>
    <t>CTA. 0692050495 PROSOFT 2011</t>
  </si>
  <si>
    <t>CTA. 0697303806 INFRAESTRUCTURA TEC CUAUTLA</t>
  </si>
  <si>
    <t>CTA. 0801223493 SIST. NAL BACHILLERATO 2011</t>
  </si>
  <si>
    <t>CTA. 0811767419  SMNG 2012</t>
  </si>
  <si>
    <t>CTA. 0804635109  GTOS INHER/OPERACION SERV EDU</t>
  </si>
  <si>
    <t>CTA. 0804635118 DES HUMANO OPORT 2012</t>
  </si>
  <si>
    <t>CTA. 0804635154  SECTUR 2012</t>
  </si>
  <si>
    <t>CTA. 0808005867  CARAVANAS SALUD</t>
  </si>
  <si>
    <t>CTA. 0808005821  LA TALLERA 2012</t>
  </si>
  <si>
    <t>CTA. 0813255219 SIST DE JUSTICIA PENAL 2012</t>
  </si>
  <si>
    <t>CTA. 0824784274 PROLOGYCA 2012</t>
  </si>
  <si>
    <t>CTA. 0824784283 FONDO METROPOLITANO 2012</t>
  </si>
  <si>
    <t>CTA. 0827252297  FDO METROPOLITANO CUAUTLA 2012</t>
  </si>
  <si>
    <t>CTA. 0836898905 APOYO PLANTEL EDU MS INFRA 2012</t>
  </si>
  <si>
    <t>CTA. 0839598840 PRESTA SOC. Y LABO CONALEP 2012</t>
  </si>
  <si>
    <t>CTA. 207068447  CADENAS 2013</t>
  </si>
  <si>
    <t>CTA. 0211012362  GTOS OPER Y SERV EDUCACION 2013</t>
  </si>
  <si>
    <t>CTA. 0211012429  CIDHEM CONV FED ORD 2013</t>
  </si>
  <si>
    <t>CTA. 0211012438  CONVENIO CECATI  2013</t>
  </si>
  <si>
    <t>CTA. 0890774971  CARAVANA CONTINGENCIAS 2014</t>
  </si>
  <si>
    <t>CTA. 0890774999  CARAVANAS DE LA SALUD 2014</t>
  </si>
  <si>
    <t>CTA. 0896966442  CONAFE ESP COM REG COMP</t>
  </si>
  <si>
    <t>CTA. 0896966488  SPA 2014</t>
  </si>
  <si>
    <t>CTA. 0896966451  COPRISEM 2014</t>
  </si>
  <si>
    <t>CTA 0226556495  TURISMO PRODERETUS 2014</t>
  </si>
  <si>
    <t>CTA. 0230843026  EMPRENDIENDO EN MORELOS 2014</t>
  </si>
  <si>
    <t>CTA. 0227226245  FORTALECER CALIDAD SS 2014</t>
  </si>
  <si>
    <t>CTA. 0228460804  PROFIS 2014</t>
  </si>
  <si>
    <t>CTA. 0233970697  APOYO FINAN ICATMOR 2014</t>
  </si>
  <si>
    <t>CTA. 0255603540  ESCUELAS DE EXCELENCIA IEBEM 2014</t>
  </si>
  <si>
    <t>CTA. 0261690608  MANUTENCION MOR 2014-2015  CONV FED</t>
  </si>
  <si>
    <t>CTA. 0264525439  APOYO GTOS Y PREST DE SERV SEP 2014. FED CONV</t>
  </si>
  <si>
    <t>CTA. 0264604455  CONAFOR PLANTA FORESTAL 2014. FED CONV</t>
  </si>
  <si>
    <t>CTA. 0266687733  APOYO GASTOS EDUC EXTRAORD 2014. FED CONV</t>
  </si>
  <si>
    <t>CTA. 0266703884  CONTING ECO SANEAMIENTO MOR 2014. FED CONV</t>
  </si>
  <si>
    <t>CTA. 0267376708  INEGI MORELOS 2014. FED CONV</t>
  </si>
  <si>
    <t>CTA. 0267666575  MEDIOS ELECTRONICOS 2014. FED CONV</t>
  </si>
  <si>
    <t>CTA.  00570302377 RAMO 11</t>
  </si>
  <si>
    <t>CTA. 0605358669 R-23 2009 PROGRAMA DE DESARROLLO REGIONAL</t>
  </si>
  <si>
    <t>CTA. 00654998867 R. 23 DESARROLLO AMBIENTAL.</t>
  </si>
  <si>
    <t>CTA. 0684234375 PROGRAMAS REGIONALES 2011</t>
  </si>
  <si>
    <t>CTA. 0801223484  R23 PROG REG RIO APATLACO 2011</t>
  </si>
  <si>
    <t>CTA. 0801223475  R23 PROG REG HOSP NIÑO 2011</t>
  </si>
  <si>
    <t>CTA. 0822957869 DES REG HOSP NIÑO MOR 2012</t>
  </si>
  <si>
    <t>CTA. 0822957878 DES REG RIO APATLACO 2012</t>
  </si>
  <si>
    <t>CTA. 0211012504  R-23 ARMONIZACION CONTABLE 2014</t>
  </si>
  <si>
    <t>CTA. 0896966460  PRONAPRED 2014</t>
  </si>
  <si>
    <t>CTA. 0231001805  CONTINGENCIAS ECONOMICAS 2014</t>
  </si>
  <si>
    <t>CTA. 0240532235  CONTINGENCIAS ECONOMICAS  B   2014</t>
  </si>
  <si>
    <t>CTA. 0258585861  CONTINGENCIAS ECONOMICAS E INVERSION 2014. RAMO 23 FED.</t>
  </si>
  <si>
    <t>CTA. 0264394774  CONTINGENCIAS ECONOMICAS MPIOS INVERSION 2014. FED R-23</t>
  </si>
  <si>
    <t>CTA. 0207068362  R-33 F-I FAEB 2014</t>
  </si>
  <si>
    <t>CTA. 0265480674  R-33 F-I   FONE GTO OPERACIÓN 2015</t>
  </si>
  <si>
    <t>CTA. 0265495342  R-33 F-III  FAIS MPAL DT DF 2015</t>
  </si>
  <si>
    <t>CTA. 621172557 R33 FV 2009</t>
  </si>
  <si>
    <t>CTA. 0630624393 RAMO 33 FV 2010</t>
  </si>
  <si>
    <t>CTA. 0664033525 R-33 F-V FAM ASISTENCIA SOCIAL 2011</t>
  </si>
  <si>
    <t>CTA. 0664033534 R-33 F-V FAM EDUC. BASICA 2011</t>
  </si>
  <si>
    <t>CTA. 0664033543 R-33 F-V EDUC. SUPERIOR 2011</t>
  </si>
  <si>
    <t>CTA. 0811212115  R33 FV FAM EDUC SUP. 2012</t>
  </si>
  <si>
    <t>CTA. 0802783846 R33 FV FAM EDUC BASICA 2012</t>
  </si>
  <si>
    <t>CTA. 0802783837  R33 FV FAM ASIST SOCIAL 2012</t>
  </si>
  <si>
    <t>CTA. 0809966648 R33 FV FAM EDU MED SUP 2012</t>
  </si>
  <si>
    <t>CTA. 0849361034 R33 FV FAM ASIST SOCIAL 2013</t>
  </si>
  <si>
    <t>CTA. 0849361025 R33 FV FAM EDUC BASICA 2013</t>
  </si>
  <si>
    <t>CTA. 0849361043 R33 FAM FV EDUC MED SUP 2013</t>
  </si>
  <si>
    <t>CTA. 0849361016  R33 FV FAM EDUC SUPERIOR 2013</t>
  </si>
  <si>
    <t>CTA. 0207068371  R-33 F-V FAM ASIST SOCIAL 2014</t>
  </si>
  <si>
    <t>CTA. 0207068380  R-33 F-V FAM EDUC BASICA 2014</t>
  </si>
  <si>
    <t>CTA. 0207068399 R-33 F-V FAM EDUC MED SUP 2014</t>
  </si>
  <si>
    <t>CTA. 0207068401  R-33 F-V FAM EDUC SUPERIOR 2014</t>
  </si>
  <si>
    <t>CTA. 0265484748  R-33 F-V FAM ASIST SOCIAL 2015</t>
  </si>
  <si>
    <t>CTA. 0666178831 R-33F-VI FAETA INEA 2011</t>
  </si>
  <si>
    <t>CTA. 0265492145  R-33  F-VI   FAETA CONALEP 2015</t>
  </si>
  <si>
    <t>CTA. 0265488652  R-33 F-VI  FAETA INEA 2015</t>
  </si>
  <si>
    <t>RAMO 33 FONDO VII</t>
  </si>
  <si>
    <t>CTA. 622125297 R33 F VII ESTATAL</t>
  </si>
  <si>
    <t>CTA. 619681711 R33 FVII 2009</t>
  </si>
  <si>
    <t>CTA. 0630624384 R 33 F VII 2010</t>
  </si>
  <si>
    <t>CTA. 0629669307 R 33 F VII  2010</t>
  </si>
  <si>
    <t>CTA. 0666178840 R-33 F-VII FASP 2011</t>
  </si>
  <si>
    <t>CTA. 0666178868 R-33 F-VII ESTATAL 2011</t>
  </si>
  <si>
    <t>CTA. 0811215013 R33 FVII FASP 2012</t>
  </si>
  <si>
    <t>CTA. 0813255264  R33 FVII FASP ESTATAL 2012</t>
  </si>
  <si>
    <t>CTA. 0849361052 R33 FVII FASP 2013</t>
  </si>
  <si>
    <t>CTA. 0207068410  R-33 F-VII FASP 2014</t>
  </si>
  <si>
    <t>CTA. 0265499386  R-33  F-VIII  FAFEF 2015</t>
  </si>
  <si>
    <t>H.S.B.C.  S.A.</t>
  </si>
  <si>
    <t>CTA. 4056487440  PROG REGIONALES  C 2013</t>
  </si>
  <si>
    <t>CTA 4057030769  PROTEC DESA INTEG A LA INFANCIA 2014</t>
  </si>
  <si>
    <t>CTA 4057030777  ESTIMULOS INNOVACION 2014</t>
  </si>
  <si>
    <t>CTA 4057030751  AMSDE PEI 2014</t>
  </si>
  <si>
    <t>CTA 4057030736  FONDO METROP CUAUTLA 2014</t>
  </si>
  <si>
    <t>CTA 4057030744  FONDO METROP CUERNAVACA 2014</t>
  </si>
  <si>
    <t>CTA. 4056487457  R-33 F-II FASSA 2014</t>
  </si>
  <si>
    <t>CTA. 4056362122  R-33 F-VI FAETA CONALEP 2014</t>
  </si>
  <si>
    <t>CTA. 4056362130  R-33 F-VI FAETA INEA 2014</t>
  </si>
  <si>
    <t>BANCA AFIRME, S.A.</t>
  </si>
  <si>
    <t>CTA. 0143111822  ESTIMULOS A LA CALIDAD DOCENTE</t>
  </si>
  <si>
    <t>CTA. 00143111814 FEIEF 2012</t>
  </si>
  <si>
    <t>CTA. 00143113787  GTOS DE OPERACION Y SERVICIOS EN EDUCACION 2012</t>
  </si>
  <si>
    <t>CTA. 00143119203  PROGRAMA NACIONAL BECAS 2014</t>
  </si>
  <si>
    <t>CTA. 00143119165  PROG FORTA CALIDAD EDUC BASICA 2014</t>
  </si>
  <si>
    <t>CTA. 00143119157  PROG INCLUSION Y EQUIDAD EDUC 2014</t>
  </si>
  <si>
    <t>CTA. 00143119181  PROGR ESCUELA SEGURA 2014</t>
  </si>
  <si>
    <t>CTA. 00143119173  PROGR ESCUELA TIEMPO COMPLETO 2014</t>
  </si>
  <si>
    <t>CTA. 00143113779  R33 F1 FAEB 2013</t>
  </si>
  <si>
    <t>INTERACCIONES, S.A.</t>
  </si>
  <si>
    <t>CTA. 300135739  PROGR INFRAESTRUCTURA INDIGENA 2014</t>
  </si>
  <si>
    <t>CTA. 300135755  SUBSEMUN 2014</t>
  </si>
  <si>
    <t>CTA. 300135895  ATENCION DESASTRES NATURALES 2014</t>
  </si>
  <si>
    <t>CTA. 300131490  AFASPE 2014</t>
  </si>
  <si>
    <t>CTA. 300135852  R-16  MEDIO AMBIENTE 2014</t>
  </si>
  <si>
    <t>CTA. 300135925  PROFE Y DIFU MENORES VULNERABLES 2014</t>
  </si>
  <si>
    <t>CTA. 300135917  COMUNIDAD DIFERENTE 2014</t>
  </si>
  <si>
    <t>CTA. 300143847  INCORP MTROS Y DOC EN INDUS 2014.</t>
  </si>
  <si>
    <t>CTA. 300136166  RESIDUOS 2014</t>
  </si>
  <si>
    <t>CTA. 300143839  REMOD CASA DE DIA CUAUTLA 2014</t>
  </si>
  <si>
    <t>CTA. 300136190  REHAB Y EQUIP  C  C  JARDIN BORDA</t>
  </si>
  <si>
    <t>CTA. 300131504  FIES  2014</t>
  </si>
  <si>
    <t>CTA. 300144061  IGUALDAD DE GENERO SEC EDUC 2014</t>
  </si>
  <si>
    <t>CTA. 300144088  PRO SEP RES  2014</t>
  </si>
  <si>
    <t>CTA. 300144096  EQUIP CCAS Y CAM DIF MOR 2014</t>
  </si>
  <si>
    <t>CTA. 300136174  REHAB Y EQUIP MUSEO CASA</t>
  </si>
  <si>
    <t>CTA. 300136182  REHAB Y EQUIP CINE MORELOS</t>
  </si>
  <si>
    <t>CTA. 300144304  APORT FEDERAL PROII 2014   CONV FED</t>
  </si>
  <si>
    <t>CTA. 300144185  EXPAOFEDMESUSU  TEC CUAUTLA 2014  CONV FED</t>
  </si>
  <si>
    <t>CTA. 300150037  INFRDEP ESTATAL CONADE 2014. FED CONV</t>
  </si>
  <si>
    <t>CTA. 300150045  APOYO GASTOS EDUC SEP 2014. FED CONV</t>
  </si>
  <si>
    <t>CTA. 300131482  R-23  FOPEDEP 2014</t>
  </si>
  <si>
    <t>CTA. 300131512  R-23 FONDO INFRA DEPORTIVA 2014</t>
  </si>
  <si>
    <t>CTA. 300131520  R-23 FONDO DE CULTURA 2014</t>
  </si>
  <si>
    <t>CTA. 300131547  R-23   FOADIS 2014</t>
  </si>
  <si>
    <t>CTA. 300144134  RAMO 23 PDR CVACA 2014</t>
  </si>
  <si>
    <t>CTA. 300144240  CONTINGENCIAS MORELOS 2014</t>
  </si>
  <si>
    <t>Clasificación por Objeto del Gasto (Capítulo y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</si>
</sst>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62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1"/>
      <name val="Soberana Sans"/>
      <family val="3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9"/>
      <name val="Soberana Sans"/>
    </font>
    <font>
      <sz val="9"/>
      <name val="Soberana Sans"/>
    </font>
    <font>
      <sz val="9"/>
      <color theme="1"/>
      <name val="Soberana Sans"/>
    </font>
    <font>
      <b/>
      <sz val="9"/>
      <color theme="1"/>
      <name val="Soberana Sans"/>
    </font>
    <font>
      <sz val="11"/>
      <name val="Calibri"/>
      <family val="2"/>
    </font>
    <font>
      <sz val="11"/>
      <color theme="1"/>
      <name val="Soberana Sans"/>
      <family val="3"/>
    </font>
    <font>
      <sz val="11"/>
      <color theme="0"/>
      <name val="Soberana Sans"/>
      <family val="3"/>
    </font>
    <font>
      <b/>
      <sz val="11"/>
      <color theme="0"/>
      <name val="Soberana Sans"/>
      <family val="3"/>
    </font>
    <font>
      <sz val="11"/>
      <name val="Soberana Sans"/>
      <family val="3"/>
    </font>
    <font>
      <b/>
      <i/>
      <sz val="11"/>
      <name val="Soberana Sans"/>
      <family val="3"/>
    </font>
    <font>
      <b/>
      <sz val="11"/>
      <color theme="1"/>
      <name val="Soberana Sans"/>
      <family val="3"/>
    </font>
    <font>
      <i/>
      <sz val="11"/>
      <name val="Soberana Sans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63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8" fillId="4" borderId="0" xfId="0" applyFont="1" applyFill="1" applyBorder="1" applyAlignment="1">
      <alignment horizontal="left" vertical="top"/>
    </xf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7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7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5" fillId="4" borderId="4" xfId="0" applyFont="1" applyFill="1" applyBorder="1"/>
    <xf numFmtId="0" fontId="15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5" fillId="4" borderId="5" xfId="0" applyFont="1" applyFill="1" applyBorder="1"/>
    <xf numFmtId="0" fontId="15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top" wrapText="1"/>
    </xf>
    <xf numFmtId="3" fontId="8" fillId="4" borderId="0" xfId="2" applyNumberFormat="1" applyFont="1" applyFill="1" applyBorder="1" applyAlignment="1">
      <alignment vertical="top"/>
    </xf>
    <xf numFmtId="0" fontId="16" fillId="4" borderId="1" xfId="0" applyFont="1" applyFill="1" applyBorder="1" applyAlignment="1">
      <alignment vertical="top"/>
    </xf>
    <xf numFmtId="3" fontId="7" fillId="4" borderId="0" xfId="2" applyNumberFormat="1" applyFont="1" applyFill="1" applyBorder="1" applyAlignment="1">
      <alignment vertical="top"/>
    </xf>
    <xf numFmtId="0" fontId="15" fillId="4" borderId="3" xfId="0" applyFont="1" applyFill="1" applyBorder="1" applyAlignment="1">
      <alignment vertical="top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5" fillId="4" borderId="0" xfId="0" applyFont="1" applyFill="1" applyAlignment="1" applyProtection="1"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5" fillId="4" borderId="0" xfId="0" applyFont="1" applyFill="1" applyAlignment="1" applyProtection="1">
      <alignment wrapText="1"/>
      <protection locked="0"/>
    </xf>
    <xf numFmtId="0" fontId="15" fillId="4" borderId="0" xfId="0" applyFont="1" applyFill="1" applyBorder="1" applyAlignment="1">
      <alignment wrapText="1"/>
    </xf>
    <xf numFmtId="0" fontId="15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20" fillId="7" borderId="9" xfId="0" applyFont="1" applyFill="1" applyBorder="1" applyAlignment="1">
      <alignment horizontal="center" vertical="center"/>
    </xf>
    <xf numFmtId="165" fontId="19" fillId="7" borderId="6" xfId="2" applyNumberFormat="1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/>
    </xf>
    <xf numFmtId="0" fontId="19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19" fillId="7" borderId="6" xfId="3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1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1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19" fillId="7" borderId="9" xfId="2" applyNumberFormat="1" applyFont="1" applyFill="1" applyBorder="1" applyAlignment="1">
      <alignment horizontal="center" vertical="center" wrapText="1"/>
    </xf>
    <xf numFmtId="165" fontId="19" fillId="7" borderId="6" xfId="2" applyNumberFormat="1" applyFont="1" applyFill="1" applyBorder="1" applyAlignment="1">
      <alignment horizontal="center" vertical="center" wrapText="1"/>
    </xf>
    <xf numFmtId="165" fontId="19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2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Border="1" applyAlignment="1" applyProtection="1">
      <alignment horizontal="right" vertical="top"/>
    </xf>
    <xf numFmtId="0" fontId="16" fillId="4" borderId="0" xfId="0" applyFont="1" applyFill="1" applyBorder="1" applyAlignment="1">
      <alignment horizontal="left" vertical="top" wrapText="1"/>
    </xf>
    <xf numFmtId="3" fontId="15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>
      <alignment horizontal="right" vertical="top"/>
    </xf>
    <xf numFmtId="3" fontId="15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14" xfId="0" applyNumberFormat="1" applyFont="1" applyFill="1" applyBorder="1" applyAlignment="1">
      <alignment horizontal="right" vertical="top"/>
    </xf>
    <xf numFmtId="0" fontId="16" fillId="4" borderId="3" xfId="0" applyFont="1" applyFill="1" applyBorder="1" applyAlignment="1">
      <alignment vertical="top"/>
    </xf>
    <xf numFmtId="3" fontId="16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5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5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19" fillId="7" borderId="11" xfId="3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7" xfId="3" applyFont="1" applyFill="1" applyBorder="1" applyAlignment="1">
      <alignment horizontal="center" vertical="center" wrapText="1"/>
    </xf>
    <xf numFmtId="0" fontId="19" fillId="7" borderId="8" xfId="3" applyFont="1" applyFill="1" applyBorder="1" applyAlignment="1">
      <alignment horizontal="center" vertical="center" wrapText="1"/>
    </xf>
    <xf numFmtId="0" fontId="19" fillId="4" borderId="0" xfId="0" applyFont="1" applyFill="1" applyBorder="1"/>
    <xf numFmtId="0" fontId="19" fillId="7" borderId="3" xfId="3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4" xfId="3" applyFont="1" applyFill="1" applyBorder="1" applyAlignment="1">
      <alignment horizontal="center" vertical="center" wrapText="1"/>
    </xf>
    <xf numFmtId="0" fontId="19" fillId="7" borderId="5" xfId="3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vertical="top"/>
    </xf>
    <xf numFmtId="0" fontId="16" fillId="4" borderId="2" xfId="0" applyFont="1" applyFill="1" applyBorder="1" applyAlignment="1">
      <alignment vertical="top"/>
    </xf>
    <xf numFmtId="0" fontId="16" fillId="4" borderId="0" xfId="0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16" fillId="4" borderId="0" xfId="2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3" fontId="15" fillId="4" borderId="0" xfId="0" applyNumberFormat="1" applyFont="1" applyFill="1" applyBorder="1" applyAlignment="1">
      <alignment vertical="top"/>
    </xf>
    <xf numFmtId="0" fontId="15" fillId="4" borderId="0" xfId="0" applyFont="1" applyFill="1" applyBorder="1" applyAlignment="1">
      <alignment horizontal="left" vertical="top"/>
    </xf>
    <xf numFmtId="3" fontId="15" fillId="4" borderId="0" xfId="2" applyNumberFormat="1" applyFont="1" applyFill="1" applyBorder="1" applyAlignment="1">
      <alignment vertical="top"/>
    </xf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 applyProtection="1">
      <protection locked="0"/>
    </xf>
    <xf numFmtId="0" fontId="15" fillId="4" borderId="0" xfId="0" applyFont="1" applyFill="1" applyBorder="1" applyAlignment="1" applyProtection="1"/>
    <xf numFmtId="0" fontId="15" fillId="4" borderId="0" xfId="0" applyFont="1" applyFill="1" applyProtection="1"/>
    <xf numFmtId="0" fontId="15" fillId="4" borderId="0" xfId="0" applyFont="1" applyFill="1" applyBorder="1" applyProtection="1"/>
    <xf numFmtId="0" fontId="15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19" fillId="7" borderId="9" xfId="3" applyFont="1" applyFill="1" applyBorder="1" applyAlignment="1" applyProtection="1">
      <alignment horizontal="center" vertical="center" wrapText="1"/>
    </xf>
    <xf numFmtId="0" fontId="19" fillId="7" borderId="6" xfId="3" applyFont="1" applyFill="1" applyBorder="1" applyAlignment="1" applyProtection="1">
      <alignment horizontal="center" vertical="center" wrapText="1"/>
    </xf>
    <xf numFmtId="0" fontId="19" fillId="7" borderId="6" xfId="0" applyFont="1" applyFill="1" applyBorder="1" applyAlignment="1" applyProtection="1">
      <alignment horizontal="center" vertical="center" wrapText="1"/>
    </xf>
    <xf numFmtId="0" fontId="19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15" fillId="4" borderId="1" xfId="0" applyFont="1" applyFill="1" applyBorder="1" applyAlignment="1" applyProtection="1"/>
    <xf numFmtId="0" fontId="17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5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3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3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3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3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5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18" fillId="7" borderId="9" xfId="0" applyFont="1" applyFill="1" applyBorder="1" applyAlignment="1">
      <alignment vertical="center"/>
    </xf>
    <xf numFmtId="0" fontId="18" fillId="7" borderId="6" xfId="0" applyFont="1" applyFill="1" applyBorder="1" applyAlignment="1">
      <alignment vertical="center"/>
    </xf>
    <xf numFmtId="0" fontId="18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5" fillId="4" borderId="2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26" fillId="4" borderId="0" xfId="0" applyFont="1" applyFill="1"/>
    <xf numFmtId="0" fontId="25" fillId="4" borderId="0" xfId="0" applyFont="1" applyFill="1" applyBorder="1" applyAlignment="1" applyProtection="1">
      <alignment horizontal="right"/>
    </xf>
    <xf numFmtId="0" fontId="24" fillId="4" borderId="0" xfId="0" applyFont="1" applyFill="1" applyAlignment="1">
      <alignment horizontal="center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7" fillId="4" borderId="11" xfId="4" applyFont="1" applyFill="1" applyBorder="1"/>
    <xf numFmtId="0" fontId="27" fillId="4" borderId="7" xfId="4" applyFont="1" applyFill="1" applyBorder="1"/>
    <xf numFmtId="0" fontId="27" fillId="4" borderId="8" xfId="4" applyFont="1" applyFill="1" applyBorder="1"/>
    <xf numFmtId="0" fontId="27" fillId="4" borderId="8" xfId="4" applyFont="1" applyFill="1" applyBorder="1" applyAlignment="1">
      <alignment horizontal="center"/>
    </xf>
    <xf numFmtId="0" fontId="27" fillId="4" borderId="17" xfId="4" applyFont="1" applyFill="1" applyBorder="1" applyAlignment="1">
      <alignment horizontal="center"/>
    </xf>
    <xf numFmtId="0" fontId="27" fillId="4" borderId="1" xfId="4" applyFont="1" applyFill="1" applyBorder="1" applyAlignment="1">
      <alignment horizontal="center" vertical="center"/>
    </xf>
    <xf numFmtId="0" fontId="30" fillId="4" borderId="0" xfId="4" applyFont="1" applyFill="1"/>
    <xf numFmtId="0" fontId="27" fillId="4" borderId="3" xfId="4" applyFont="1" applyFill="1" applyBorder="1" applyAlignment="1">
      <alignment horizontal="center" vertical="center"/>
    </xf>
    <xf numFmtId="0" fontId="27" fillId="4" borderId="4" xfId="4" applyFont="1" applyFill="1" applyBorder="1" applyAlignment="1">
      <alignment horizontal="center" vertical="center"/>
    </xf>
    <xf numFmtId="0" fontId="27" fillId="4" borderId="5" xfId="4" applyFont="1" applyFill="1" applyBorder="1" applyAlignment="1">
      <alignment wrapText="1"/>
    </xf>
    <xf numFmtId="167" fontId="27" fillId="4" borderId="19" xfId="5" applyNumberFormat="1" applyFont="1" applyFill="1" applyBorder="1" applyAlignment="1">
      <alignment horizontal="center"/>
    </xf>
    <xf numFmtId="0" fontId="30" fillId="4" borderId="9" xfId="4" applyFont="1" applyFill="1" applyBorder="1" applyAlignment="1">
      <alignment horizontal="centerContinuous"/>
    </xf>
    <xf numFmtId="0" fontId="30" fillId="4" borderId="6" xfId="4" applyFont="1" applyFill="1" applyBorder="1" applyAlignment="1">
      <alignment horizontal="centerContinuous"/>
    </xf>
    <xf numFmtId="0" fontId="1" fillId="4" borderId="7" xfId="0" applyFont="1" applyFill="1" applyBorder="1" applyAlignment="1">
      <alignment vertical="top" wrapText="1"/>
    </xf>
    <xf numFmtId="0" fontId="30" fillId="4" borderId="1" xfId="4" applyFont="1" applyFill="1" applyBorder="1" applyAlignment="1">
      <alignment horizontal="left"/>
    </xf>
    <xf numFmtId="0" fontId="30" fillId="4" borderId="0" xfId="4" applyFont="1" applyFill="1" applyBorder="1" applyAlignment="1">
      <alignment horizontal="left"/>
    </xf>
    <xf numFmtId="0" fontId="28" fillId="4" borderId="2" xfId="0" applyFont="1" applyFill="1" applyBorder="1" applyAlignment="1">
      <alignment vertical="center" wrapText="1"/>
    </xf>
    <xf numFmtId="0" fontId="30" fillId="4" borderId="1" xfId="4" applyFont="1" applyFill="1" applyBorder="1" applyAlignment="1">
      <alignment horizontal="center" vertical="center"/>
    </xf>
    <xf numFmtId="0" fontId="13" fillId="4" borderId="0" xfId="0" applyFont="1" applyFill="1"/>
    <xf numFmtId="0" fontId="13" fillId="0" borderId="0" xfId="0" applyFont="1"/>
    <xf numFmtId="0" fontId="27" fillId="4" borderId="0" xfId="4" applyFont="1" applyFill="1" applyBorder="1" applyAlignment="1">
      <alignment horizontal="center" vertical="center"/>
    </xf>
    <xf numFmtId="0" fontId="30" fillId="4" borderId="10" xfId="4" applyFont="1" applyFill="1" applyBorder="1" applyAlignment="1">
      <alignment horizontal="left" wrapText="1" indent="1"/>
    </xf>
    <xf numFmtId="0" fontId="31" fillId="4" borderId="0" xfId="0" applyFont="1" applyFill="1"/>
    <xf numFmtId="37" fontId="33" fillId="8" borderId="16" xfId="4" applyNumberFormat="1" applyFont="1" applyFill="1" applyBorder="1" applyAlignment="1">
      <alignment horizontal="center" vertical="center"/>
    </xf>
    <xf numFmtId="37" fontId="33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0" fillId="4" borderId="0" xfId="0" applyFill="1"/>
    <xf numFmtId="0" fontId="33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32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32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8" fillId="4" borderId="1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32" fillId="4" borderId="0" xfId="0" applyFont="1" applyFill="1" applyAlignment="1">
      <alignment vertical="top"/>
    </xf>
    <xf numFmtId="0" fontId="32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37" fillId="0" borderId="0" xfId="0" applyFont="1" applyAlignment="1">
      <alignment horizontal="center"/>
    </xf>
    <xf numFmtId="0" fontId="40" fillId="0" borderId="0" xfId="0" applyFont="1"/>
    <xf numFmtId="0" fontId="39" fillId="8" borderId="16" xfId="0" applyFont="1" applyFill="1" applyBorder="1" applyAlignment="1">
      <alignment horizontal="center"/>
    </xf>
    <xf numFmtId="0" fontId="40" fillId="4" borderId="16" xfId="0" applyFont="1" applyFill="1" applyBorder="1"/>
    <xf numFmtId="0" fontId="42" fillId="4" borderId="16" xfId="0" applyFont="1" applyFill="1" applyBorder="1"/>
    <xf numFmtId="0" fontId="43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49" fillId="4" borderId="32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 wrapText="1"/>
    </xf>
    <xf numFmtId="3" fontId="50" fillId="4" borderId="17" xfId="2" applyNumberFormat="1" applyFont="1" applyFill="1" applyBorder="1" applyAlignment="1" applyProtection="1">
      <alignment vertical="top"/>
      <protection locked="0"/>
    </xf>
    <xf numFmtId="3" fontId="8" fillId="4" borderId="18" xfId="2" applyNumberFormat="1" applyFont="1" applyFill="1" applyBorder="1" applyAlignment="1" applyProtection="1">
      <alignment vertical="top"/>
      <protection locked="0"/>
    </xf>
    <xf numFmtId="3" fontId="50" fillId="4" borderId="16" xfId="2" applyNumberFormat="1" applyFont="1" applyFill="1" applyBorder="1" applyAlignment="1" applyProtection="1">
      <alignment vertical="top"/>
      <protection locked="0"/>
    </xf>
    <xf numFmtId="0" fontId="33" fillId="8" borderId="9" xfId="0" applyFont="1" applyFill="1" applyBorder="1" applyAlignment="1">
      <alignment horizontal="center" vertical="center" wrapText="1"/>
    </xf>
    <xf numFmtId="3" fontId="50" fillId="4" borderId="18" xfId="2" applyNumberFormat="1" applyFont="1" applyFill="1" applyBorder="1" applyAlignment="1" applyProtection="1">
      <alignment vertical="top"/>
      <protection locked="0"/>
    </xf>
    <xf numFmtId="0" fontId="28" fillId="0" borderId="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right" vertical="center" wrapText="1"/>
    </xf>
    <xf numFmtId="0" fontId="13" fillId="0" borderId="18" xfId="0" applyFont="1" applyFill="1" applyBorder="1" applyAlignment="1">
      <alignment horizontal="right" vertical="center" wrapText="1"/>
    </xf>
    <xf numFmtId="3" fontId="51" fillId="0" borderId="18" xfId="2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horizontal="left" vertical="top"/>
    </xf>
    <xf numFmtId="3" fontId="8" fillId="4" borderId="16" xfId="2" applyNumberFormat="1" applyFont="1" applyFill="1" applyBorder="1" applyAlignment="1" applyProtection="1">
      <alignment horizontal="right" vertical="top"/>
      <protection locked="0"/>
    </xf>
    <xf numFmtId="3" fontId="50" fillId="4" borderId="16" xfId="2" applyNumberFormat="1" applyFont="1" applyFill="1" applyBorder="1" applyAlignment="1" applyProtection="1">
      <alignment horizontal="right" vertical="top"/>
      <protection locked="0"/>
    </xf>
    <xf numFmtId="0" fontId="8" fillId="4" borderId="16" xfId="0" applyFont="1" applyFill="1" applyBorder="1" applyAlignment="1" applyProtection="1">
      <alignment horizontal="left" vertical="top"/>
    </xf>
    <xf numFmtId="0" fontId="50" fillId="4" borderId="9" xfId="0" applyFont="1" applyFill="1" applyBorder="1" applyAlignment="1" applyProtection="1">
      <alignment vertical="top"/>
    </xf>
    <xf numFmtId="3" fontId="50" fillId="4" borderId="16" xfId="0" applyNumberFormat="1" applyFont="1" applyFill="1" applyBorder="1" applyAlignment="1" applyProtection="1">
      <alignment vertical="top"/>
    </xf>
    <xf numFmtId="0" fontId="50" fillId="4" borderId="16" xfId="0" applyFont="1" applyFill="1" applyBorder="1" applyAlignment="1" applyProtection="1">
      <alignment vertical="top"/>
    </xf>
    <xf numFmtId="0" fontId="50" fillId="4" borderId="9" xfId="0" applyFont="1" applyFill="1" applyBorder="1" applyAlignment="1" applyProtection="1">
      <alignment horizontal="right" vertical="top"/>
    </xf>
    <xf numFmtId="0" fontId="27" fillId="4" borderId="4" xfId="4" applyFont="1" applyFill="1" applyBorder="1" applyAlignment="1">
      <alignment wrapText="1"/>
    </xf>
    <xf numFmtId="3" fontId="16" fillId="4" borderId="19" xfId="0" applyNumberFormat="1" applyFont="1" applyFill="1" applyBorder="1" applyAlignment="1">
      <alignment horizontal="right" vertical="top"/>
    </xf>
    <xf numFmtId="3" fontId="52" fillId="4" borderId="18" xfId="0" applyNumberFormat="1" applyFont="1" applyFill="1" applyBorder="1" applyAlignment="1">
      <alignment horizontal="right" vertical="top"/>
    </xf>
    <xf numFmtId="0" fontId="30" fillId="4" borderId="6" xfId="4" applyFont="1" applyFill="1" applyBorder="1" applyAlignment="1">
      <alignment horizontal="left" wrapText="1"/>
    </xf>
    <xf numFmtId="3" fontId="16" fillId="4" borderId="16" xfId="0" applyNumberFormat="1" applyFont="1" applyFill="1" applyBorder="1" applyAlignment="1">
      <alignment horizontal="right" vertical="top"/>
    </xf>
    <xf numFmtId="3" fontId="53" fillId="4" borderId="18" xfId="0" applyNumberFormat="1" applyFont="1" applyFill="1" applyBorder="1" applyAlignment="1">
      <alignment horizontal="right" vertical="top"/>
    </xf>
    <xf numFmtId="3" fontId="12" fillId="4" borderId="19" xfId="0" applyNumberFormat="1" applyFont="1" applyFill="1" applyBorder="1" applyAlignment="1">
      <alignment horizontal="center" vertical="center" wrapText="1"/>
    </xf>
    <xf numFmtId="3" fontId="12" fillId="4" borderId="16" xfId="0" applyNumberFormat="1" applyFont="1" applyFill="1" applyBorder="1" applyAlignment="1">
      <alignment horizontal="center" vertical="center" wrapText="1"/>
    </xf>
    <xf numFmtId="3" fontId="12" fillId="4" borderId="22" xfId="0" applyNumberFormat="1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>
      <alignment horizontal="center" vertical="center" wrapText="1"/>
    </xf>
    <xf numFmtId="3" fontId="8" fillId="4" borderId="0" xfId="3" applyNumberFormat="1" applyFont="1" applyFill="1" applyBorder="1" applyAlignment="1" applyProtection="1">
      <alignment vertical="center"/>
      <protection locked="0"/>
    </xf>
    <xf numFmtId="3" fontId="12" fillId="0" borderId="0" xfId="0" applyNumberFormat="1" applyFont="1"/>
    <xf numFmtId="3" fontId="15" fillId="4" borderId="0" xfId="0" applyNumberFormat="1" applyFont="1" applyFill="1"/>
    <xf numFmtId="0" fontId="49" fillId="4" borderId="33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49" fillId="4" borderId="35" xfId="0" applyFont="1" applyFill="1" applyBorder="1" applyAlignment="1">
      <alignment horizontal="center" vertical="center" wrapText="1"/>
    </xf>
    <xf numFmtId="43" fontId="8" fillId="4" borderId="0" xfId="2" applyNumberFormat="1" applyFont="1" applyFill="1" applyBorder="1" applyAlignment="1">
      <alignment horizontal="center"/>
    </xf>
    <xf numFmtId="3" fontId="8" fillId="4" borderId="19" xfId="2" applyNumberFormat="1" applyFont="1" applyFill="1" applyBorder="1" applyAlignment="1" applyProtection="1">
      <alignment vertical="top"/>
      <protection locked="0"/>
    </xf>
    <xf numFmtId="3" fontId="50" fillId="4" borderId="19" xfId="2" applyNumberFormat="1" applyFont="1" applyFill="1" applyBorder="1" applyAlignment="1" applyProtection="1">
      <alignment vertical="top"/>
      <protection locked="0"/>
    </xf>
    <xf numFmtId="0" fontId="0" fillId="0" borderId="0" xfId="0"/>
    <xf numFmtId="0" fontId="35" fillId="0" borderId="0" xfId="0" applyFont="1" applyAlignment="1">
      <alignment horizontal="center"/>
    </xf>
    <xf numFmtId="0" fontId="12" fillId="0" borderId="18" xfId="0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top" wrapText="1"/>
    </xf>
    <xf numFmtId="3" fontId="12" fillId="4" borderId="18" xfId="0" applyNumberFormat="1" applyFont="1" applyFill="1" applyBorder="1" applyAlignment="1">
      <alignment horizontal="right" vertical="center" wrapText="1"/>
    </xf>
    <xf numFmtId="3" fontId="12" fillId="0" borderId="0" xfId="0" applyNumberFormat="1" applyFont="1"/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right" vertical="center" wrapText="1"/>
    </xf>
    <xf numFmtId="3" fontId="51" fillId="0" borderId="19" xfId="2" applyNumberFormat="1" applyFont="1" applyFill="1" applyBorder="1" applyAlignment="1" applyProtection="1">
      <alignment vertical="top"/>
      <protection locked="0"/>
    </xf>
    <xf numFmtId="0" fontId="55" fillId="4" borderId="0" xfId="0" applyFont="1" applyFill="1" applyProtection="1">
      <protection locked="0"/>
    </xf>
    <xf numFmtId="0" fontId="55" fillId="4" borderId="0" xfId="0" applyFont="1" applyFill="1" applyAlignment="1" applyProtection="1">
      <alignment vertical="top"/>
      <protection locked="0"/>
    </xf>
    <xf numFmtId="0" fontId="55" fillId="4" borderId="0" xfId="0" applyFont="1" applyFill="1" applyAlignment="1" applyProtection="1">
      <protection locked="0"/>
    </xf>
    <xf numFmtId="0" fontId="55" fillId="4" borderId="0" xfId="0" applyFont="1" applyFill="1" applyAlignment="1" applyProtection="1">
      <alignment horizontal="right" vertical="top"/>
      <protection locked="0"/>
    </xf>
    <xf numFmtId="0" fontId="55" fillId="4" borderId="0" xfId="0" applyFont="1" applyFill="1" applyAlignment="1">
      <alignment vertical="top"/>
    </xf>
    <xf numFmtId="0" fontId="55" fillId="4" borderId="0" xfId="0" applyFont="1" applyFill="1" applyBorder="1"/>
    <xf numFmtId="0" fontId="55" fillId="4" borderId="0" xfId="0" applyFont="1" applyFill="1" applyBorder="1" applyAlignment="1">
      <alignment vertical="top"/>
    </xf>
    <xf numFmtId="0" fontId="55" fillId="4" borderId="0" xfId="0" applyFont="1" applyFill="1" applyBorder="1" applyAlignment="1">
      <alignment horizontal="right" vertical="top"/>
    </xf>
    <xf numFmtId="0" fontId="47" fillId="4" borderId="0" xfId="0" applyFont="1" applyFill="1" applyBorder="1" applyAlignment="1"/>
    <xf numFmtId="0" fontId="47" fillId="4" borderId="0" xfId="1" applyNumberFormat="1" applyFont="1" applyFill="1" applyBorder="1" applyAlignment="1">
      <alignment vertical="center"/>
    </xf>
    <xf numFmtId="0" fontId="47" fillId="4" borderId="0" xfId="1" applyNumberFormat="1" applyFont="1" applyFill="1" applyBorder="1" applyAlignment="1">
      <alignment horizontal="centerContinuous" vertical="center"/>
    </xf>
    <xf numFmtId="0" fontId="47" fillId="4" borderId="0" xfId="0" applyFont="1" applyFill="1" applyBorder="1" applyAlignment="1">
      <alignment horizontal="right"/>
    </xf>
    <xf numFmtId="0" fontId="47" fillId="4" borderId="4" xfId="0" applyNumberFormat="1" applyFont="1" applyFill="1" applyBorder="1" applyAlignment="1" applyProtection="1">
      <protection locked="0"/>
    </xf>
    <xf numFmtId="0" fontId="55" fillId="4" borderId="0" xfId="0" applyFont="1" applyFill="1"/>
    <xf numFmtId="0" fontId="47" fillId="4" borderId="0" xfId="1" applyNumberFormat="1" applyFont="1" applyFill="1" applyBorder="1" applyAlignment="1">
      <alignment horizontal="right" vertical="top"/>
    </xf>
    <xf numFmtId="0" fontId="57" fillId="7" borderId="7" xfId="0" applyFont="1" applyFill="1" applyBorder="1" applyAlignment="1">
      <alignment horizontal="centerContinuous"/>
    </xf>
    <xf numFmtId="0" fontId="56" fillId="7" borderId="8" xfId="0" applyFont="1" applyFill="1" applyBorder="1"/>
    <xf numFmtId="0" fontId="56" fillId="4" borderId="0" xfId="0" applyFont="1" applyFill="1" applyAlignment="1">
      <alignment vertical="top"/>
    </xf>
    <xf numFmtId="0" fontId="56" fillId="4" borderId="0" xfId="0" applyFont="1" applyFill="1" applyBorder="1"/>
    <xf numFmtId="165" fontId="57" fillId="7" borderId="0" xfId="2" applyNumberFormat="1" applyFont="1" applyFill="1" applyBorder="1" applyAlignment="1">
      <alignment horizontal="center"/>
    </xf>
    <xf numFmtId="0" fontId="56" fillId="7" borderId="2" xfId="0" applyFont="1" applyFill="1" applyBorder="1"/>
    <xf numFmtId="0" fontId="47" fillId="4" borderId="1" xfId="1" applyNumberFormat="1" applyFont="1" applyFill="1" applyBorder="1" applyAlignment="1">
      <alignment vertical="center"/>
    </xf>
    <xf numFmtId="0" fontId="55" fillId="4" borderId="2" xfId="0" applyFont="1" applyFill="1" applyBorder="1"/>
    <xf numFmtId="0" fontId="55" fillId="4" borderId="1" xfId="0" applyFont="1" applyFill="1" applyBorder="1" applyAlignment="1">
      <alignment vertical="top"/>
    </xf>
    <xf numFmtId="166" fontId="58" fillId="4" borderId="0" xfId="2" applyNumberFormat="1" applyFont="1" applyFill="1" applyBorder="1" applyAlignment="1">
      <alignment vertical="top"/>
    </xf>
    <xf numFmtId="0" fontId="58" fillId="4" borderId="0" xfId="0" applyFont="1" applyFill="1" applyBorder="1" applyAlignment="1">
      <alignment vertical="top"/>
    </xf>
    <xf numFmtId="0" fontId="47" fillId="4" borderId="0" xfId="0" applyFont="1" applyFill="1" applyBorder="1" applyAlignment="1">
      <alignment vertical="top"/>
    </xf>
    <xf numFmtId="0" fontId="47" fillId="4" borderId="0" xfId="0" applyFont="1" applyFill="1" applyBorder="1" applyAlignment="1">
      <alignment vertical="top" wrapText="1"/>
    </xf>
    <xf numFmtId="3" fontId="58" fillId="4" borderId="0" xfId="0" applyNumberFormat="1" applyFont="1" applyFill="1" applyBorder="1" applyAlignment="1">
      <alignment vertical="top"/>
    </xf>
    <xf numFmtId="3" fontId="47" fillId="4" borderId="0" xfId="0" applyNumberFormat="1" applyFont="1" applyFill="1" applyBorder="1" applyAlignment="1">
      <alignment vertical="top"/>
    </xf>
    <xf numFmtId="0" fontId="59" fillId="4" borderId="0" xfId="0" applyFont="1" applyFill="1" applyBorder="1" applyAlignment="1">
      <alignment vertical="top" wrapText="1"/>
    </xf>
    <xf numFmtId="0" fontId="59" fillId="4" borderId="0" xfId="0" applyFont="1" applyFill="1" applyBorder="1" applyAlignment="1">
      <alignment vertical="top"/>
    </xf>
    <xf numFmtId="3" fontId="58" fillId="4" borderId="0" xfId="0" applyNumberFormat="1" applyFont="1" applyFill="1" applyBorder="1" applyAlignment="1" applyProtection="1">
      <alignment vertical="top"/>
      <protection locked="0"/>
    </xf>
    <xf numFmtId="3" fontId="55" fillId="4" borderId="0" xfId="0" applyNumberFormat="1" applyFont="1" applyFill="1" applyBorder="1"/>
    <xf numFmtId="3" fontId="55" fillId="4" borderId="0" xfId="0" applyNumberFormat="1" applyFont="1" applyFill="1" applyBorder="1" applyAlignment="1">
      <alignment horizontal="right" vertical="top"/>
    </xf>
    <xf numFmtId="0" fontId="58" fillId="4" borderId="0" xfId="0" applyFont="1" applyFill="1" applyBorder="1" applyAlignment="1">
      <alignment vertical="top" wrapText="1"/>
    </xf>
    <xf numFmtId="0" fontId="58" fillId="4" borderId="0" xfId="0" applyFont="1" applyFill="1" applyBorder="1" applyAlignment="1">
      <alignment horizontal="left" vertical="top" wrapText="1"/>
    </xf>
    <xf numFmtId="3" fontId="58" fillId="4" borderId="0" xfId="2" applyNumberFormat="1" applyFont="1" applyFill="1" applyBorder="1" applyAlignment="1">
      <alignment vertical="top"/>
    </xf>
    <xf numFmtId="0" fontId="60" fillId="4" borderId="1" xfId="0" applyFont="1" applyFill="1" applyBorder="1" applyAlignment="1">
      <alignment vertical="top"/>
    </xf>
    <xf numFmtId="3" fontId="47" fillId="4" borderId="0" xfId="0" applyNumberFormat="1" applyFont="1" applyFill="1" applyBorder="1" applyAlignment="1" applyProtection="1">
      <alignment vertical="top"/>
    </xf>
    <xf numFmtId="3" fontId="60" fillId="4" borderId="0" xfId="0" applyNumberFormat="1" applyFont="1" applyFill="1" applyBorder="1" applyAlignment="1">
      <alignment horizontal="right" vertical="top"/>
    </xf>
    <xf numFmtId="3" fontId="47" fillId="4" borderId="0" xfId="2" applyNumberFormat="1" applyFont="1" applyFill="1" applyBorder="1" applyAlignment="1">
      <alignment vertical="top"/>
    </xf>
    <xf numFmtId="0" fontId="47" fillId="4" borderId="0" xfId="0" applyFont="1" applyFill="1" applyBorder="1" applyAlignment="1">
      <alignment horizontal="left" vertical="top" wrapText="1"/>
    </xf>
    <xf numFmtId="0" fontId="60" fillId="4" borderId="0" xfId="0" applyFont="1" applyFill="1" applyBorder="1" applyAlignment="1">
      <alignment horizontal="right" vertical="top"/>
    </xf>
    <xf numFmtId="0" fontId="55" fillId="4" borderId="0" xfId="0" applyFont="1" applyFill="1" applyBorder="1" applyAlignment="1">
      <alignment vertical="top" wrapText="1"/>
    </xf>
    <xf numFmtId="0" fontId="47" fillId="4" borderId="0" xfId="0" applyFont="1" applyFill="1" applyBorder="1" applyAlignment="1">
      <alignment horizontal="left" vertical="top"/>
    </xf>
    <xf numFmtId="3" fontId="61" fillId="4" borderId="0" xfId="2" applyNumberFormat="1" applyFont="1" applyFill="1" applyBorder="1" applyAlignment="1">
      <alignment vertical="top"/>
    </xf>
    <xf numFmtId="0" fontId="58" fillId="4" borderId="0" xfId="0" applyFont="1" applyFill="1" applyBorder="1" applyAlignment="1">
      <alignment horizontal="left" vertical="top"/>
    </xf>
    <xf numFmtId="0" fontId="55" fillId="4" borderId="3" xfId="0" applyFont="1" applyFill="1" applyBorder="1" applyAlignment="1">
      <alignment vertical="top"/>
    </xf>
    <xf numFmtId="0" fontId="55" fillId="4" borderId="4" xfId="0" applyFont="1" applyFill="1" applyBorder="1" applyAlignment="1">
      <alignment vertical="top"/>
    </xf>
    <xf numFmtId="0" fontId="55" fillId="4" borderId="4" xfId="0" applyFont="1" applyFill="1" applyBorder="1" applyAlignment="1">
      <alignment horizontal="right" vertical="top"/>
    </xf>
    <xf numFmtId="0" fontId="55" fillId="4" borderId="5" xfId="0" applyFont="1" applyFill="1" applyBorder="1"/>
    <xf numFmtId="0" fontId="58" fillId="4" borderId="0" xfId="0" applyFont="1" applyFill="1" applyBorder="1"/>
    <xf numFmtId="43" fontId="58" fillId="4" borderId="0" xfId="2" applyFont="1" applyFill="1" applyBorder="1"/>
    <xf numFmtId="0" fontId="58" fillId="4" borderId="0" xfId="0" applyFont="1" applyFill="1" applyBorder="1" applyAlignment="1">
      <alignment vertical="center"/>
    </xf>
    <xf numFmtId="0" fontId="55" fillId="4" borderId="4" xfId="0" applyFont="1" applyFill="1" applyBorder="1"/>
    <xf numFmtId="0" fontId="58" fillId="4" borderId="4" xfId="0" applyFont="1" applyFill="1" applyBorder="1" applyAlignment="1">
      <alignment vertical="top"/>
    </xf>
    <xf numFmtId="0" fontId="58" fillId="4" borderId="4" xfId="0" applyFont="1" applyFill="1" applyBorder="1"/>
    <xf numFmtId="43" fontId="58" fillId="4" borderId="4" xfId="2" applyFont="1" applyFill="1" applyBorder="1"/>
    <xf numFmtId="0" fontId="58" fillId="4" borderId="4" xfId="0" applyFont="1" applyFill="1" applyBorder="1" applyAlignment="1">
      <alignment vertical="center"/>
    </xf>
    <xf numFmtId="0" fontId="47" fillId="4" borderId="0" xfId="0" applyFont="1" applyFill="1" applyBorder="1" applyAlignment="1">
      <alignment horizontal="right" vertical="top"/>
    </xf>
    <xf numFmtId="43" fontId="58" fillId="4" borderId="0" xfId="2" applyFont="1" applyFill="1" applyBorder="1" applyAlignment="1">
      <alignment horizontal="right" vertical="top"/>
    </xf>
    <xf numFmtId="0" fontId="58" fillId="4" borderId="0" xfId="0" applyFont="1" applyFill="1" applyBorder="1" applyAlignment="1">
      <alignment horizontal="right"/>
    </xf>
    <xf numFmtId="43" fontId="58" fillId="4" borderId="0" xfId="2" applyFont="1" applyFill="1" applyBorder="1" applyAlignment="1">
      <alignment vertical="top"/>
    </xf>
    <xf numFmtId="3" fontId="51" fillId="0" borderId="16" xfId="2" applyNumberFormat="1" applyFont="1" applyFill="1" applyBorder="1" applyAlignment="1" applyProtection="1">
      <alignment vertical="top"/>
      <protection locked="0"/>
    </xf>
    <xf numFmtId="0" fontId="28" fillId="0" borderId="1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right" vertical="center" wrapText="1"/>
    </xf>
    <xf numFmtId="0" fontId="19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58" fillId="4" borderId="0" xfId="0" applyFont="1" applyFill="1" applyBorder="1" applyAlignment="1">
      <alignment horizontal="left" vertical="top" wrapText="1"/>
    </xf>
    <xf numFmtId="0" fontId="47" fillId="4" borderId="0" xfId="0" applyFont="1" applyFill="1" applyBorder="1" applyAlignment="1">
      <alignment horizontal="center"/>
    </xf>
    <xf numFmtId="0" fontId="47" fillId="4" borderId="0" xfId="1" applyNumberFormat="1" applyFont="1" applyFill="1" applyBorder="1" applyAlignment="1">
      <alignment horizontal="center" vertical="center"/>
    </xf>
    <xf numFmtId="0" fontId="58" fillId="4" borderId="0" xfId="0" applyFont="1" applyFill="1" applyBorder="1" applyAlignment="1">
      <alignment horizontal="justify" vertical="top" wrapText="1"/>
    </xf>
    <xf numFmtId="0" fontId="59" fillId="4" borderId="0" xfId="0" applyFont="1" applyFill="1" applyBorder="1" applyAlignment="1">
      <alignment horizontal="left" vertical="top" wrapText="1"/>
    </xf>
    <xf numFmtId="0" fontId="47" fillId="4" borderId="0" xfId="0" applyFont="1" applyFill="1" applyBorder="1" applyAlignment="1">
      <alignment horizontal="left" vertical="top" wrapText="1"/>
    </xf>
    <xf numFmtId="0" fontId="58" fillId="4" borderId="0" xfId="0" applyFont="1" applyFill="1" applyBorder="1" applyAlignment="1" applyProtection="1">
      <alignment horizontal="center" vertical="top" wrapText="1"/>
      <protection locked="0"/>
    </xf>
    <xf numFmtId="0" fontId="55" fillId="4" borderId="0" xfId="0" applyFont="1" applyFill="1" applyBorder="1" applyAlignment="1" applyProtection="1">
      <alignment horizontal="center"/>
      <protection locked="0"/>
    </xf>
    <xf numFmtId="0" fontId="58" fillId="4" borderId="0" xfId="0" applyFont="1" applyFill="1" applyBorder="1" applyAlignment="1" applyProtection="1">
      <alignment horizontal="center" vertical="center"/>
      <protection locked="0"/>
    </xf>
    <xf numFmtId="0" fontId="58" fillId="4" borderId="0" xfId="0" applyFont="1" applyFill="1" applyBorder="1" applyAlignment="1" applyProtection="1">
      <alignment horizontal="center"/>
      <protection locked="0"/>
    </xf>
    <xf numFmtId="0" fontId="56" fillId="4" borderId="0" xfId="0" applyFont="1" applyFill="1" applyBorder="1" applyAlignment="1">
      <alignment horizontal="center" vertical="center" wrapText="1"/>
    </xf>
    <xf numFmtId="0" fontId="56" fillId="7" borderId="11" xfId="3" applyFont="1" applyFill="1" applyBorder="1" applyAlignment="1">
      <alignment horizontal="center" vertical="center"/>
    </xf>
    <xf numFmtId="0" fontId="56" fillId="7" borderId="1" xfId="3" applyFont="1" applyFill="1" applyBorder="1" applyAlignment="1">
      <alignment horizontal="center" vertical="center"/>
    </xf>
    <xf numFmtId="0" fontId="57" fillId="7" borderId="7" xfId="3" applyFont="1" applyFill="1" applyBorder="1" applyAlignment="1">
      <alignment horizontal="center" vertical="center"/>
    </xf>
    <xf numFmtId="0" fontId="57" fillId="7" borderId="0" xfId="3" applyFont="1" applyFill="1" applyBorder="1" applyAlignment="1">
      <alignment horizontal="center" vertical="center"/>
    </xf>
    <xf numFmtId="0" fontId="57" fillId="7" borderId="7" xfId="3" applyFont="1" applyFill="1" applyBorder="1" applyAlignment="1">
      <alignment horizontal="right" vertical="top"/>
    </xf>
    <xf numFmtId="0" fontId="57" fillId="7" borderId="0" xfId="3" applyFont="1" applyFill="1" applyBorder="1" applyAlignment="1">
      <alignment horizontal="right" vertical="top"/>
    </xf>
    <xf numFmtId="0" fontId="47" fillId="4" borderId="4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left" vertical="top"/>
    </xf>
    <xf numFmtId="0" fontId="7" fillId="4" borderId="0" xfId="1" applyNumberFormat="1" applyFont="1" applyFill="1" applyBorder="1" applyAlignment="1">
      <alignment horizontal="center" vertical="center"/>
    </xf>
    <xf numFmtId="0" fontId="19" fillId="7" borderId="7" xfId="3" applyFont="1" applyFill="1" applyBorder="1" applyAlignment="1">
      <alignment horizontal="center" vertical="center" wrapText="1"/>
    </xf>
    <xf numFmtId="0" fontId="19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8" fillId="4" borderId="0" xfId="0" applyFont="1" applyFill="1" applyBorder="1" applyAlignment="1" applyProtection="1">
      <alignment horizontal="center" vertical="top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19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6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19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0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8" fillId="4" borderId="0" xfId="0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left" vertical="center" wrapText="1"/>
    </xf>
    <xf numFmtId="3" fontId="16" fillId="4" borderId="17" xfId="0" applyNumberFormat="1" applyFont="1" applyFill="1" applyBorder="1" applyAlignment="1">
      <alignment horizontal="center" vertical="center"/>
    </xf>
    <xf numFmtId="3" fontId="16" fillId="4" borderId="1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8" fillId="4" borderId="1" xfId="0" applyFont="1" applyFill="1" applyBorder="1" applyAlignment="1">
      <alignment horizontal="left" vertical="center" wrapText="1"/>
    </xf>
    <xf numFmtId="37" fontId="33" fillId="8" borderId="16" xfId="4" applyNumberFormat="1" applyFont="1" applyFill="1" applyBorder="1" applyAlignment="1">
      <alignment horizontal="center" vertical="center" wrapText="1"/>
    </xf>
    <xf numFmtId="37" fontId="33" fillId="8" borderId="16" xfId="4" applyNumberFormat="1" applyFont="1" applyFill="1" applyBorder="1" applyAlignment="1">
      <alignment horizontal="center" vertical="center"/>
    </xf>
    <xf numFmtId="0" fontId="33" fillId="8" borderId="11" xfId="0" applyFont="1" applyFill="1" applyBorder="1" applyAlignment="1">
      <alignment horizontal="center"/>
    </xf>
    <xf numFmtId="0" fontId="33" fillId="8" borderId="7" xfId="0" applyFont="1" applyFill="1" applyBorder="1" applyAlignment="1">
      <alignment horizontal="center"/>
    </xf>
    <xf numFmtId="0" fontId="33" fillId="8" borderId="8" xfId="0" applyFont="1" applyFill="1" applyBorder="1" applyAlignment="1">
      <alignment horizontal="center"/>
    </xf>
    <xf numFmtId="0" fontId="33" fillId="8" borderId="1" xfId="0" applyFont="1" applyFill="1" applyBorder="1" applyAlignment="1">
      <alignment horizontal="center"/>
    </xf>
    <xf numFmtId="0" fontId="33" fillId="8" borderId="0" xfId="0" applyFont="1" applyFill="1" applyBorder="1" applyAlignment="1">
      <alignment horizontal="center"/>
    </xf>
    <xf numFmtId="0" fontId="33" fillId="8" borderId="2" xfId="0" applyFont="1" applyFill="1" applyBorder="1" applyAlignment="1">
      <alignment horizontal="center"/>
    </xf>
    <xf numFmtId="0" fontId="33" fillId="8" borderId="3" xfId="0" applyFont="1" applyFill="1" applyBorder="1" applyAlignment="1">
      <alignment horizontal="center"/>
    </xf>
    <xf numFmtId="0" fontId="33" fillId="8" borderId="4" xfId="0" applyFont="1" applyFill="1" applyBorder="1" applyAlignment="1">
      <alignment horizontal="center"/>
    </xf>
    <xf numFmtId="0" fontId="33" fillId="8" borderId="5" xfId="0" applyFont="1" applyFill="1" applyBorder="1" applyAlignment="1">
      <alignment horizontal="center"/>
    </xf>
    <xf numFmtId="0" fontId="33" fillId="8" borderId="16" xfId="0" applyFont="1" applyFill="1" applyBorder="1" applyAlignment="1">
      <alignment horizontal="center" vertical="center"/>
    </xf>
    <xf numFmtId="0" fontId="33" fillId="8" borderId="16" xfId="0" applyFont="1" applyFill="1" applyBorder="1" applyAlignment="1">
      <alignment horizontal="center" vertical="center" wrapText="1"/>
    </xf>
    <xf numFmtId="0" fontId="33" fillId="8" borderId="11" xfId="0" applyFont="1" applyFill="1" applyBorder="1" applyAlignment="1">
      <alignment horizontal="center" vertical="center"/>
    </xf>
    <xf numFmtId="0" fontId="33" fillId="8" borderId="8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33" fillId="8" borderId="5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3" fontId="50" fillId="4" borderId="16" xfId="2" applyNumberFormat="1" applyFont="1" applyFill="1" applyBorder="1" applyAlignment="1" applyProtection="1">
      <alignment horizontal="right" vertical="top"/>
      <protection locked="0"/>
    </xf>
    <xf numFmtId="0" fontId="50" fillId="4" borderId="16" xfId="0" applyFont="1" applyFill="1" applyBorder="1" applyAlignment="1" applyProtection="1">
      <alignment horizontal="left" vertical="top"/>
    </xf>
    <xf numFmtId="0" fontId="8" fillId="4" borderId="16" xfId="0" applyFont="1" applyFill="1" applyBorder="1" applyAlignment="1" applyProtection="1">
      <alignment horizontal="left" vertical="top"/>
    </xf>
    <xf numFmtId="3" fontId="8" fillId="4" borderId="16" xfId="2" applyNumberFormat="1" applyFont="1" applyFill="1" applyBorder="1" applyAlignment="1" applyProtection="1">
      <alignment horizontal="right" vertical="top"/>
      <protection locked="0"/>
    </xf>
    <xf numFmtId="0" fontId="0" fillId="4" borderId="16" xfId="0" applyFill="1" applyBorder="1" applyAlignment="1">
      <alignment horizontal="right"/>
    </xf>
    <xf numFmtId="0" fontId="38" fillId="8" borderId="16" xfId="3" applyFont="1" applyFill="1" applyBorder="1" applyAlignment="1">
      <alignment horizontal="center"/>
    </xf>
    <xf numFmtId="0" fontId="39" fillId="8" borderId="9" xfId="0" applyFont="1" applyFill="1" applyBorder="1" applyAlignment="1">
      <alignment horizontal="center"/>
    </xf>
    <xf numFmtId="0" fontId="39" fillId="8" borderId="6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41" fillId="4" borderId="9" xfId="0" applyFont="1" applyFill="1" applyBorder="1" applyAlignment="1">
      <alignment horizontal="center"/>
    </xf>
    <xf numFmtId="0" fontId="41" fillId="4" borderId="6" xfId="0" applyFont="1" applyFill="1" applyBorder="1" applyAlignment="1">
      <alignment horizontal="center"/>
    </xf>
    <xf numFmtId="0" fontId="41" fillId="4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33" fillId="8" borderId="7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3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top" wrapText="1" indent="1"/>
    </xf>
    <xf numFmtId="0" fontId="13" fillId="4" borderId="24" xfId="0" applyFont="1" applyFill="1" applyBorder="1" applyAlignment="1">
      <alignment horizontal="left" vertical="top" wrapText="1" indent="1"/>
    </xf>
    <xf numFmtId="0" fontId="48" fillId="9" borderId="25" xfId="0" applyFont="1" applyFill="1" applyBorder="1" applyAlignment="1">
      <alignment horizontal="center" vertical="center"/>
    </xf>
    <xf numFmtId="0" fontId="48" fillId="9" borderId="26" xfId="0" applyFont="1" applyFill="1" applyBorder="1" applyAlignment="1">
      <alignment horizontal="center" vertical="center"/>
    </xf>
    <xf numFmtId="0" fontId="48" fillId="9" borderId="27" xfId="0" applyFont="1" applyFill="1" applyBorder="1" applyAlignment="1">
      <alignment horizontal="center" vertical="center"/>
    </xf>
    <xf numFmtId="0" fontId="48" fillId="9" borderId="28" xfId="0" applyFont="1" applyFill="1" applyBorder="1" applyAlignment="1">
      <alignment horizontal="center" vertical="center"/>
    </xf>
    <xf numFmtId="0" fontId="48" fillId="9" borderId="0" xfId="0" applyFont="1" applyFill="1" applyBorder="1" applyAlignment="1">
      <alignment horizontal="center" vertical="center"/>
    </xf>
    <xf numFmtId="0" fontId="48" fillId="9" borderId="29" xfId="0" applyFont="1" applyFill="1" applyBorder="1" applyAlignment="1">
      <alignment horizontal="center" vertical="center"/>
    </xf>
    <xf numFmtId="0" fontId="48" fillId="9" borderId="30" xfId="0" applyFont="1" applyFill="1" applyBorder="1" applyAlignment="1">
      <alignment horizontal="center" vertical="center"/>
    </xf>
    <xf numFmtId="0" fontId="48" fillId="9" borderId="31" xfId="0" applyFont="1" applyFill="1" applyBorder="1" applyAlignment="1">
      <alignment horizontal="center" vertical="center"/>
    </xf>
    <xf numFmtId="0" fontId="48" fillId="9" borderId="32" xfId="0" applyFont="1" applyFill="1" applyBorder="1" applyAlignment="1">
      <alignment horizontal="center" vertical="center"/>
    </xf>
    <xf numFmtId="0" fontId="49" fillId="4" borderId="33" xfId="0" applyFont="1" applyFill="1" applyBorder="1" applyAlignment="1">
      <alignment horizontal="center" vertical="center" wrapText="1"/>
    </xf>
    <xf numFmtId="0" fontId="49" fillId="4" borderId="13" xfId="0" applyFont="1" applyFill="1" applyBorder="1" applyAlignment="1">
      <alignment horizontal="center" vertical="center" wrapText="1"/>
    </xf>
    <xf numFmtId="0" fontId="49" fillId="4" borderId="20" xfId="0" applyFont="1" applyFill="1" applyBorder="1" applyAlignment="1">
      <alignment horizontal="center" vertical="center" wrapText="1"/>
    </xf>
    <xf numFmtId="0" fontId="49" fillId="4" borderId="34" xfId="0" applyFont="1" applyFill="1" applyBorder="1" applyAlignment="1">
      <alignment horizontal="center" vertical="center" wrapText="1"/>
    </xf>
  </cellXfs>
  <cellStyles count="8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51474</xdr:rowOff>
    </xdr:from>
    <xdr:to>
      <xdr:col>9</xdr:col>
      <xdr:colOff>422413</xdr:colOff>
      <xdr:row>67</xdr:row>
      <xdr:rowOff>84666</xdr:rowOff>
    </xdr:to>
    <xdr:grpSp>
      <xdr:nvGrpSpPr>
        <xdr:cNvPr id="2" name="Grupo 1"/>
        <xdr:cNvGrpSpPr/>
      </xdr:nvGrpSpPr>
      <xdr:grpSpPr>
        <a:xfrm>
          <a:off x="285750" y="10222057"/>
          <a:ext cx="12328663" cy="1091526"/>
          <a:chOff x="275166" y="9249833"/>
          <a:chExt cx="12541250" cy="946150"/>
        </a:xfrm>
      </xdr:grpSpPr>
      <xdr:grpSp>
        <xdr:nvGrpSpPr>
          <xdr:cNvPr id="3" name="Grupo 2"/>
          <xdr:cNvGrpSpPr/>
        </xdr:nvGrpSpPr>
        <xdr:grpSpPr>
          <a:xfrm>
            <a:off x="275166" y="9249833"/>
            <a:ext cx="12541250" cy="946150"/>
            <a:chOff x="275166" y="9249833"/>
            <a:chExt cx="12541250" cy="946150"/>
          </a:xfrm>
        </xdr:grpSpPr>
        <xdr:sp macro="" textlink="">
          <xdr:nvSpPr>
            <xdr:cNvPr id="7" name="CuadroTexto 6"/>
            <xdr:cNvSpPr txBox="1"/>
          </xdr:nvSpPr>
          <xdr:spPr>
            <a:xfrm>
              <a:off x="275166" y="9249833"/>
              <a:ext cx="3821592" cy="9165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1000">
                <a:solidFill>
                  <a:sysClr val="windowText" lastClr="000000"/>
                </a:solidFill>
              </a:endParaRPr>
            </a:p>
            <a:p>
              <a:pPr algn="ctr"/>
              <a:endParaRPr lang="es-MX" sz="10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1000">
                  <a:solidFill>
                    <a:sysClr val="windowText" lastClr="000000"/>
                  </a:solidFill>
                </a:rPr>
                <a:t>C.P. FERNANDO PAZ GONZÁLEZ</a:t>
              </a:r>
            </a:p>
            <a:p>
              <a:pPr algn="ctr"/>
              <a:r>
                <a:rPr lang="es-MX" sz="1000">
                  <a:solidFill>
                    <a:sysClr val="windowText" lastClr="000000"/>
                  </a:solidFill>
                </a:rPr>
                <a:t>DIRECTOR GENERAL DE CONTABILIDAD</a:t>
              </a:r>
            </a:p>
            <a:p>
              <a:pPr algn="ctr"/>
              <a:r>
                <a:rPr lang="es-MX" sz="1000">
                  <a:solidFill>
                    <a:sysClr val="windowText" lastClr="000000"/>
                  </a:solidFill>
                </a:rPr>
                <a:t>ELABORÓ</a:t>
              </a:r>
            </a:p>
            <a:p>
              <a:endParaRPr lang="es-MX" sz="10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8" name="CuadroTexto 7"/>
            <xdr:cNvSpPr txBox="1"/>
          </xdr:nvSpPr>
          <xdr:spPr>
            <a:xfrm>
              <a:off x="4617781" y="9249833"/>
              <a:ext cx="3821592" cy="9419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1000">
                <a:solidFill>
                  <a:sysClr val="windowText" lastClr="000000"/>
                </a:solidFill>
              </a:endParaRPr>
            </a:p>
            <a:p>
              <a:pPr algn="ctr"/>
              <a:endParaRPr lang="es-MX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s-MX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C.P. JORGE MICHEL LUNA</a:t>
              </a:r>
            </a:p>
            <a:p>
              <a:pPr algn="ctr"/>
              <a:r>
                <a:rPr lang="es-MX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SUBSECRETARIO DE PRESUPUESTO</a:t>
              </a:r>
            </a:p>
            <a:p>
              <a:pPr algn="ctr"/>
              <a:r>
                <a:rPr lang="es-MX" sz="10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REVISÓ</a:t>
              </a:r>
              <a:endParaRPr lang="es-MX" sz="1000">
                <a:solidFill>
                  <a:sysClr val="windowText" lastClr="000000"/>
                </a:solidFill>
                <a:effectLst/>
              </a:endParaRPr>
            </a:p>
            <a:p>
              <a:endParaRPr lang="es-MX" sz="1000">
                <a:solidFill>
                  <a:sysClr val="windowText" lastClr="000000"/>
                </a:solidFill>
              </a:endParaRPr>
            </a:p>
            <a:p>
              <a:endParaRPr lang="es-MX" sz="10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9" name="CuadroTexto 8"/>
            <xdr:cNvSpPr txBox="1"/>
          </xdr:nvSpPr>
          <xdr:spPr>
            <a:xfrm>
              <a:off x="8994824" y="9249833"/>
              <a:ext cx="3821592" cy="9461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1000">
                <a:solidFill>
                  <a:sysClr val="windowText" lastClr="000000"/>
                </a:solidFill>
              </a:endParaRPr>
            </a:p>
            <a:p>
              <a:pPr algn="ctr"/>
              <a:endParaRPr lang="es-MX" sz="10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1000">
                  <a:solidFill>
                    <a:sysClr val="windowText" lastClr="000000"/>
                  </a:solidFill>
                </a:rPr>
                <a:t>LIC. ADRIANA FLORES GARZA</a:t>
              </a:r>
            </a:p>
            <a:p>
              <a:pPr algn="ctr"/>
              <a:r>
                <a:rPr lang="es-MX" sz="1000">
                  <a:solidFill>
                    <a:sysClr val="windowText" lastClr="000000"/>
                  </a:solidFill>
                </a:rPr>
                <a:t>SECRETARIA</a:t>
              </a:r>
              <a:r>
                <a:rPr lang="es-MX" sz="1000" baseline="0">
                  <a:solidFill>
                    <a:sysClr val="windowText" lastClr="000000"/>
                  </a:solidFill>
                </a:rPr>
                <a:t> DE HACIENDA</a:t>
              </a:r>
            </a:p>
            <a:p>
              <a:pPr algn="ctr"/>
              <a:r>
                <a:rPr lang="es-MX" sz="1000" baseline="0">
                  <a:solidFill>
                    <a:sysClr val="windowText" lastClr="000000"/>
                  </a:solidFill>
                </a:rPr>
                <a:t>Vo.Bo.</a:t>
              </a:r>
              <a:endParaRPr lang="es-MX" sz="1000">
                <a:solidFill>
                  <a:sysClr val="windowText" lastClr="000000"/>
                </a:solidFill>
              </a:endParaRPr>
            </a:p>
          </xdr:txBody>
        </xdr:sp>
      </xdr:grpSp>
      <xdr:cxnSp macro="">
        <xdr:nvCxnSpPr>
          <xdr:cNvPr id="4" name="Conector recto 3"/>
          <xdr:cNvCxnSpPr/>
        </xdr:nvCxnSpPr>
        <xdr:spPr>
          <a:xfrm>
            <a:off x="741658" y="9557778"/>
            <a:ext cx="294216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/>
          <xdr:cNvCxnSpPr/>
        </xdr:nvCxnSpPr>
        <xdr:spPr>
          <a:xfrm>
            <a:off x="4963577" y="9554547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/>
          <xdr:cNvCxnSpPr/>
        </xdr:nvCxnSpPr>
        <xdr:spPr>
          <a:xfrm>
            <a:off x="9411496" y="9546106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75</xdr:row>
      <xdr:rowOff>0</xdr:rowOff>
    </xdr:from>
    <xdr:to>
      <xdr:col>8</xdr:col>
      <xdr:colOff>1345406</xdr:colOff>
      <xdr:row>82</xdr:row>
      <xdr:rowOff>47624</xdr:rowOff>
    </xdr:to>
    <xdr:grpSp>
      <xdr:nvGrpSpPr>
        <xdr:cNvPr id="2" name="Grupo 1"/>
        <xdr:cNvGrpSpPr/>
      </xdr:nvGrpSpPr>
      <xdr:grpSpPr>
        <a:xfrm>
          <a:off x="345281" y="12870656"/>
          <a:ext cx="12227719" cy="1381124"/>
          <a:chOff x="275166" y="9249833"/>
          <a:chExt cx="12541250" cy="946150"/>
        </a:xfrm>
      </xdr:grpSpPr>
      <xdr:grpSp>
        <xdr:nvGrpSpPr>
          <xdr:cNvPr id="3" name="Grupo 2"/>
          <xdr:cNvGrpSpPr/>
        </xdr:nvGrpSpPr>
        <xdr:grpSpPr>
          <a:xfrm>
            <a:off x="275166" y="9249833"/>
            <a:ext cx="12541250" cy="946150"/>
            <a:chOff x="275166" y="9249833"/>
            <a:chExt cx="12541250" cy="946150"/>
          </a:xfrm>
        </xdr:grpSpPr>
        <xdr:sp macro="" textlink="">
          <xdr:nvSpPr>
            <xdr:cNvPr id="7" name="CuadroTexto 6"/>
            <xdr:cNvSpPr txBox="1"/>
          </xdr:nvSpPr>
          <xdr:spPr>
            <a:xfrm>
              <a:off x="275166" y="9249833"/>
              <a:ext cx="3821592" cy="9165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1100">
                <a:solidFill>
                  <a:sysClr val="windowText" lastClr="000000"/>
                </a:solidFill>
              </a:endParaRPr>
            </a:p>
            <a:p>
              <a:pPr algn="ctr"/>
              <a:endParaRPr lang="es-MX" sz="11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1100">
                  <a:solidFill>
                    <a:sysClr val="windowText" lastClr="000000"/>
                  </a:solidFill>
                </a:rPr>
                <a:t>C.P. FERNANDO PAZ GONZÁLEZ</a:t>
              </a:r>
            </a:p>
            <a:p>
              <a:pPr algn="ctr"/>
              <a:r>
                <a:rPr lang="es-MX" sz="1100">
                  <a:solidFill>
                    <a:sysClr val="windowText" lastClr="000000"/>
                  </a:solidFill>
                </a:rPr>
                <a:t>DIRECTOR GENERAL DE CONTABILIDAD</a:t>
              </a:r>
            </a:p>
            <a:p>
              <a:pPr algn="ctr"/>
              <a:r>
                <a:rPr lang="es-MX" sz="1100">
                  <a:solidFill>
                    <a:sysClr val="windowText" lastClr="000000"/>
                  </a:solidFill>
                </a:rPr>
                <a:t>ELABORÓ</a:t>
              </a:r>
            </a:p>
            <a:p>
              <a:endParaRPr lang="es-MX" sz="11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8" name="CuadroTexto 7"/>
            <xdr:cNvSpPr txBox="1"/>
          </xdr:nvSpPr>
          <xdr:spPr>
            <a:xfrm>
              <a:off x="4617781" y="9249833"/>
              <a:ext cx="3821592" cy="9419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1100">
                <a:solidFill>
                  <a:sysClr val="windowText" lastClr="000000"/>
                </a:solidFill>
              </a:endParaRPr>
            </a:p>
            <a:p>
              <a:pPr algn="ctr"/>
              <a:endParaRPr lang="es-MX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s-MX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C.P. JORGE MICHEL LUNA</a:t>
              </a:r>
            </a:p>
            <a:p>
              <a:pPr algn="ctr"/>
              <a:r>
                <a:rPr lang="es-MX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SUBSECRETARIO DE PRESUPUESTO</a:t>
              </a:r>
            </a:p>
            <a:p>
              <a:pPr algn="ctr"/>
              <a:r>
                <a:rPr lang="es-MX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REVISÓ</a:t>
              </a:r>
              <a:endParaRPr lang="es-MX" sz="1100">
                <a:solidFill>
                  <a:sysClr val="windowText" lastClr="000000"/>
                </a:solidFill>
                <a:effectLst/>
              </a:endParaRPr>
            </a:p>
            <a:p>
              <a:endParaRPr lang="es-MX" sz="1100">
                <a:solidFill>
                  <a:sysClr val="windowText" lastClr="000000"/>
                </a:solidFill>
              </a:endParaRPr>
            </a:p>
            <a:p>
              <a:endParaRPr lang="es-MX" sz="11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9" name="CuadroTexto 8"/>
            <xdr:cNvSpPr txBox="1"/>
          </xdr:nvSpPr>
          <xdr:spPr>
            <a:xfrm>
              <a:off x="8994824" y="9249833"/>
              <a:ext cx="3821592" cy="9461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1100">
                <a:solidFill>
                  <a:sysClr val="windowText" lastClr="000000"/>
                </a:solidFill>
              </a:endParaRPr>
            </a:p>
            <a:p>
              <a:pPr algn="ctr"/>
              <a:endParaRPr lang="es-MX" sz="11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1100">
                  <a:solidFill>
                    <a:sysClr val="windowText" lastClr="000000"/>
                  </a:solidFill>
                </a:rPr>
                <a:t>LIC. ADRIANA FLORES GARZA</a:t>
              </a:r>
            </a:p>
            <a:p>
              <a:pPr algn="ctr"/>
              <a:r>
                <a:rPr lang="es-MX" sz="1100">
                  <a:solidFill>
                    <a:sysClr val="windowText" lastClr="000000"/>
                  </a:solidFill>
                </a:rPr>
                <a:t>SECRETARIA</a:t>
              </a:r>
              <a:r>
                <a:rPr lang="es-MX" sz="1100" baseline="0">
                  <a:solidFill>
                    <a:sysClr val="windowText" lastClr="000000"/>
                  </a:solidFill>
                </a:rPr>
                <a:t> DE HACIENDA</a:t>
              </a:r>
            </a:p>
            <a:p>
              <a:pPr algn="ctr"/>
              <a:r>
                <a:rPr lang="es-MX" sz="1100" baseline="0">
                  <a:solidFill>
                    <a:sysClr val="windowText" lastClr="000000"/>
                  </a:solidFill>
                </a:rPr>
                <a:t>Vo. Bo.</a:t>
              </a:r>
              <a:endParaRPr lang="es-MX" sz="1100">
                <a:solidFill>
                  <a:sysClr val="windowText" lastClr="000000"/>
                </a:solidFill>
              </a:endParaRPr>
            </a:p>
          </xdr:txBody>
        </xdr:sp>
      </xdr:grpSp>
      <xdr:cxnSp macro="">
        <xdr:nvCxnSpPr>
          <xdr:cNvPr id="4" name="Conector recto 3"/>
          <xdr:cNvCxnSpPr/>
        </xdr:nvCxnSpPr>
        <xdr:spPr>
          <a:xfrm>
            <a:off x="741658" y="9516997"/>
            <a:ext cx="294216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/>
          <xdr:cNvCxnSpPr/>
        </xdr:nvCxnSpPr>
        <xdr:spPr>
          <a:xfrm>
            <a:off x="4963577" y="9513765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/>
          <xdr:cNvCxnSpPr/>
        </xdr:nvCxnSpPr>
        <xdr:spPr>
          <a:xfrm>
            <a:off x="9411496" y="9505325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60</xdr:row>
      <xdr:rowOff>457200</xdr:rowOff>
    </xdr:from>
    <xdr:to>
      <xdr:col>9</xdr:col>
      <xdr:colOff>721519</xdr:colOff>
      <xdr:row>65</xdr:row>
      <xdr:rowOff>27126</xdr:rowOff>
    </xdr:to>
    <xdr:grpSp>
      <xdr:nvGrpSpPr>
        <xdr:cNvPr id="2" name="Grupo 1"/>
        <xdr:cNvGrpSpPr/>
      </xdr:nvGrpSpPr>
      <xdr:grpSpPr>
        <a:xfrm>
          <a:off x="1095375" y="9886950"/>
          <a:ext cx="12075319" cy="846276"/>
          <a:chOff x="275166" y="9249833"/>
          <a:chExt cx="12541250" cy="946150"/>
        </a:xfrm>
      </xdr:grpSpPr>
      <xdr:grpSp>
        <xdr:nvGrpSpPr>
          <xdr:cNvPr id="3" name="Grupo 2"/>
          <xdr:cNvGrpSpPr/>
        </xdr:nvGrpSpPr>
        <xdr:grpSpPr>
          <a:xfrm>
            <a:off x="275166" y="9249833"/>
            <a:ext cx="12541250" cy="946150"/>
            <a:chOff x="275166" y="9249833"/>
            <a:chExt cx="12541250" cy="946150"/>
          </a:xfrm>
        </xdr:grpSpPr>
        <xdr:sp macro="" textlink="">
          <xdr:nvSpPr>
            <xdr:cNvPr id="7" name="CuadroTexto 6"/>
            <xdr:cNvSpPr txBox="1"/>
          </xdr:nvSpPr>
          <xdr:spPr>
            <a:xfrm>
              <a:off x="275166" y="9249833"/>
              <a:ext cx="3821592" cy="9165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C.P. FERNANDO PAZ GONZÁLEZ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DIRECTOR GENERAL DE CONTABILIDAD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ELABORÓ</a:t>
              </a: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8" name="CuadroTexto 7"/>
            <xdr:cNvSpPr txBox="1"/>
          </xdr:nvSpPr>
          <xdr:spPr>
            <a:xfrm>
              <a:off x="4617781" y="9249833"/>
              <a:ext cx="3821592" cy="9419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C.P. JORGE MICHEL LUNA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SUBSECRETARIO DE PRESUPUESTO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REVISÓ</a:t>
              </a:r>
              <a:endParaRPr lang="es-MX" sz="800">
                <a:solidFill>
                  <a:sysClr val="windowText" lastClr="000000"/>
                </a:solidFill>
                <a:effectLst/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9" name="CuadroTexto 8"/>
            <xdr:cNvSpPr txBox="1"/>
          </xdr:nvSpPr>
          <xdr:spPr>
            <a:xfrm>
              <a:off x="8994824" y="9249833"/>
              <a:ext cx="3821592" cy="9461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LIC. ADRIANA FLORES GARZA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SECRETARIA</a:t>
              </a:r>
              <a:r>
                <a:rPr lang="es-MX" sz="800" baseline="0">
                  <a:solidFill>
                    <a:sysClr val="windowText" lastClr="000000"/>
                  </a:solidFill>
                </a:rPr>
                <a:t> DE HACIENDA</a:t>
              </a:r>
            </a:p>
            <a:p>
              <a:pPr algn="ctr"/>
              <a:r>
                <a:rPr lang="es-MX" sz="800" baseline="0">
                  <a:solidFill>
                    <a:sysClr val="windowText" lastClr="000000"/>
                  </a:solidFill>
                </a:rPr>
                <a:t>Vo. Bo.</a:t>
              </a:r>
              <a:endParaRPr lang="es-MX" sz="800">
                <a:solidFill>
                  <a:sysClr val="windowText" lastClr="000000"/>
                </a:solidFill>
              </a:endParaRPr>
            </a:p>
          </xdr:txBody>
        </xdr:sp>
      </xdr:grpSp>
      <xdr:cxnSp macro="">
        <xdr:nvCxnSpPr>
          <xdr:cNvPr id="4" name="Conector recto 3"/>
          <xdr:cNvCxnSpPr/>
        </xdr:nvCxnSpPr>
        <xdr:spPr>
          <a:xfrm>
            <a:off x="741658" y="9557778"/>
            <a:ext cx="294216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/>
          <xdr:cNvCxnSpPr/>
        </xdr:nvCxnSpPr>
        <xdr:spPr>
          <a:xfrm>
            <a:off x="4963577" y="9554547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/>
          <xdr:cNvCxnSpPr/>
        </xdr:nvCxnSpPr>
        <xdr:spPr>
          <a:xfrm>
            <a:off x="9411496" y="9546106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337701</xdr:colOff>
      <xdr:row>41</xdr:row>
      <xdr:rowOff>476252</xdr:rowOff>
    </xdr:from>
    <xdr:to>
      <xdr:col>7</xdr:col>
      <xdr:colOff>883224</xdr:colOff>
      <xdr:row>46</xdr:row>
      <xdr:rowOff>32324</xdr:rowOff>
    </xdr:to>
    <xdr:grpSp>
      <xdr:nvGrpSpPr>
        <xdr:cNvPr id="2" name="Grupo 1"/>
        <xdr:cNvGrpSpPr/>
      </xdr:nvGrpSpPr>
      <xdr:grpSpPr>
        <a:xfrm>
          <a:off x="415633" y="8156866"/>
          <a:ext cx="10061864" cy="846276"/>
          <a:chOff x="275166" y="9249833"/>
          <a:chExt cx="12541250" cy="946150"/>
        </a:xfrm>
      </xdr:grpSpPr>
      <xdr:grpSp>
        <xdr:nvGrpSpPr>
          <xdr:cNvPr id="3" name="Grupo 2"/>
          <xdr:cNvGrpSpPr/>
        </xdr:nvGrpSpPr>
        <xdr:grpSpPr>
          <a:xfrm>
            <a:off x="275166" y="9249833"/>
            <a:ext cx="12541250" cy="946150"/>
            <a:chOff x="275166" y="9249833"/>
            <a:chExt cx="12541250" cy="946150"/>
          </a:xfrm>
        </xdr:grpSpPr>
        <xdr:sp macro="" textlink="">
          <xdr:nvSpPr>
            <xdr:cNvPr id="7" name="CuadroTexto 6"/>
            <xdr:cNvSpPr txBox="1"/>
          </xdr:nvSpPr>
          <xdr:spPr>
            <a:xfrm>
              <a:off x="275166" y="9249833"/>
              <a:ext cx="3821592" cy="9165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C.P. FERNANDO PAZ GONZÁLEZ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DIRECTOR GENERAL DE CONTABILIDAD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ELABORÓ</a:t>
              </a: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8" name="CuadroTexto 7"/>
            <xdr:cNvSpPr txBox="1"/>
          </xdr:nvSpPr>
          <xdr:spPr>
            <a:xfrm>
              <a:off x="4617781" y="9249833"/>
              <a:ext cx="3821592" cy="9419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C.P. JORGE MICHEL LUNA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SUBSECRETARIO DE PRESUPUESTO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REVISÓ</a:t>
              </a:r>
              <a:endParaRPr lang="es-MX" sz="800">
                <a:solidFill>
                  <a:sysClr val="windowText" lastClr="000000"/>
                </a:solidFill>
                <a:effectLst/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9" name="CuadroTexto 8"/>
            <xdr:cNvSpPr txBox="1"/>
          </xdr:nvSpPr>
          <xdr:spPr>
            <a:xfrm>
              <a:off x="8994824" y="9249833"/>
              <a:ext cx="3821592" cy="9461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LIC. ADRIANA FLORES GARZA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SECRETARIA</a:t>
              </a:r>
              <a:r>
                <a:rPr lang="es-MX" sz="800" baseline="0">
                  <a:solidFill>
                    <a:sysClr val="windowText" lastClr="000000"/>
                  </a:solidFill>
                </a:rPr>
                <a:t> DE HACIENDA</a:t>
              </a:r>
            </a:p>
            <a:p>
              <a:pPr algn="ctr"/>
              <a:r>
                <a:rPr lang="es-MX" sz="800" baseline="0">
                  <a:solidFill>
                    <a:sysClr val="windowText" lastClr="000000"/>
                  </a:solidFill>
                </a:rPr>
                <a:t>Vo. Bo.</a:t>
              </a:r>
              <a:endParaRPr lang="es-MX" sz="800">
                <a:solidFill>
                  <a:sysClr val="windowText" lastClr="000000"/>
                </a:solidFill>
              </a:endParaRPr>
            </a:p>
          </xdr:txBody>
        </xdr:sp>
      </xdr:grpSp>
      <xdr:cxnSp macro="">
        <xdr:nvCxnSpPr>
          <xdr:cNvPr id="4" name="Conector recto 3"/>
          <xdr:cNvCxnSpPr/>
        </xdr:nvCxnSpPr>
        <xdr:spPr>
          <a:xfrm>
            <a:off x="741658" y="9557778"/>
            <a:ext cx="294216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/>
          <xdr:cNvCxnSpPr/>
        </xdr:nvCxnSpPr>
        <xdr:spPr>
          <a:xfrm>
            <a:off x="4963577" y="9554547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/>
          <xdr:cNvCxnSpPr/>
        </xdr:nvCxnSpPr>
        <xdr:spPr>
          <a:xfrm>
            <a:off x="9411496" y="9546106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58</xdr:row>
      <xdr:rowOff>104775</xdr:rowOff>
    </xdr:from>
    <xdr:to>
      <xdr:col>8</xdr:col>
      <xdr:colOff>828675</xdr:colOff>
      <xdr:row>62</xdr:row>
      <xdr:rowOff>131901</xdr:rowOff>
    </xdr:to>
    <xdr:grpSp>
      <xdr:nvGrpSpPr>
        <xdr:cNvPr id="2" name="Grupo 1"/>
        <xdr:cNvGrpSpPr/>
      </xdr:nvGrpSpPr>
      <xdr:grpSpPr>
        <a:xfrm>
          <a:off x="571500" y="8991600"/>
          <a:ext cx="9344025" cy="846276"/>
          <a:chOff x="275166" y="9249833"/>
          <a:chExt cx="12541250" cy="946150"/>
        </a:xfrm>
      </xdr:grpSpPr>
      <xdr:grpSp>
        <xdr:nvGrpSpPr>
          <xdr:cNvPr id="3" name="Grupo 2"/>
          <xdr:cNvGrpSpPr/>
        </xdr:nvGrpSpPr>
        <xdr:grpSpPr>
          <a:xfrm>
            <a:off x="275166" y="9249833"/>
            <a:ext cx="12541250" cy="946150"/>
            <a:chOff x="275166" y="9249833"/>
            <a:chExt cx="12541250" cy="946150"/>
          </a:xfrm>
        </xdr:grpSpPr>
        <xdr:sp macro="" textlink="">
          <xdr:nvSpPr>
            <xdr:cNvPr id="7" name="CuadroTexto 6"/>
            <xdr:cNvSpPr txBox="1"/>
          </xdr:nvSpPr>
          <xdr:spPr>
            <a:xfrm>
              <a:off x="275166" y="9249833"/>
              <a:ext cx="3821592" cy="9165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C.P. FERNANDO PAZ GONZÁLEZ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DIRECTOR GENERAL DE CONTABILIDAD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ELABORÓ</a:t>
              </a: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8" name="CuadroTexto 7"/>
            <xdr:cNvSpPr txBox="1"/>
          </xdr:nvSpPr>
          <xdr:spPr>
            <a:xfrm>
              <a:off x="4617781" y="9249833"/>
              <a:ext cx="3821592" cy="9419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C.P. JORGE MICHEL LUNA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SUBSECRETARIO DE PRESUPUESTO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REVISÓ</a:t>
              </a:r>
              <a:endParaRPr lang="es-MX" sz="800">
                <a:solidFill>
                  <a:sysClr val="windowText" lastClr="000000"/>
                </a:solidFill>
                <a:effectLst/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9" name="CuadroTexto 8"/>
            <xdr:cNvSpPr txBox="1"/>
          </xdr:nvSpPr>
          <xdr:spPr>
            <a:xfrm>
              <a:off x="8994824" y="9249833"/>
              <a:ext cx="3821592" cy="9461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LIC. ADRIANA FLORES GARZA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SECRETARIA</a:t>
              </a:r>
              <a:r>
                <a:rPr lang="es-MX" sz="800" baseline="0">
                  <a:solidFill>
                    <a:sysClr val="windowText" lastClr="000000"/>
                  </a:solidFill>
                </a:rPr>
                <a:t> DE HACIENDA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Vo. Bo.</a:t>
              </a:r>
            </a:p>
          </xdr:txBody>
        </xdr:sp>
      </xdr:grpSp>
      <xdr:cxnSp macro="">
        <xdr:nvCxnSpPr>
          <xdr:cNvPr id="4" name="Conector recto 3"/>
          <xdr:cNvCxnSpPr/>
        </xdr:nvCxnSpPr>
        <xdr:spPr>
          <a:xfrm>
            <a:off x="741658" y="9557778"/>
            <a:ext cx="294216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/>
          <xdr:cNvCxnSpPr/>
        </xdr:nvCxnSpPr>
        <xdr:spPr>
          <a:xfrm>
            <a:off x="4963577" y="9554547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/>
          <xdr:cNvCxnSpPr/>
        </xdr:nvCxnSpPr>
        <xdr:spPr>
          <a:xfrm>
            <a:off x="9411496" y="9546106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571500</xdr:rowOff>
    </xdr:from>
    <xdr:to>
      <xdr:col>7</xdr:col>
      <xdr:colOff>1028701</xdr:colOff>
      <xdr:row>49</xdr:row>
      <xdr:rowOff>141426</xdr:rowOff>
    </xdr:to>
    <xdr:grpSp>
      <xdr:nvGrpSpPr>
        <xdr:cNvPr id="2" name="Grupo 1"/>
        <xdr:cNvGrpSpPr/>
      </xdr:nvGrpSpPr>
      <xdr:grpSpPr>
        <a:xfrm>
          <a:off x="1" y="7467600"/>
          <a:ext cx="10687050" cy="846276"/>
          <a:chOff x="275166" y="9249833"/>
          <a:chExt cx="12541250" cy="946150"/>
        </a:xfrm>
      </xdr:grpSpPr>
      <xdr:grpSp>
        <xdr:nvGrpSpPr>
          <xdr:cNvPr id="3" name="Grupo 2"/>
          <xdr:cNvGrpSpPr/>
        </xdr:nvGrpSpPr>
        <xdr:grpSpPr>
          <a:xfrm>
            <a:off x="275166" y="9249833"/>
            <a:ext cx="12541250" cy="946150"/>
            <a:chOff x="275166" y="9249833"/>
            <a:chExt cx="12541250" cy="946150"/>
          </a:xfrm>
        </xdr:grpSpPr>
        <xdr:sp macro="" textlink="">
          <xdr:nvSpPr>
            <xdr:cNvPr id="7" name="CuadroTexto 6"/>
            <xdr:cNvSpPr txBox="1"/>
          </xdr:nvSpPr>
          <xdr:spPr>
            <a:xfrm>
              <a:off x="275166" y="9249833"/>
              <a:ext cx="3821592" cy="9165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C.P. FERNANDO PAZ GONZÁLEZ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DIRECTOR GENERAL DE CONTABILIDAD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ELABORÓ</a:t>
              </a: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8" name="CuadroTexto 7"/>
            <xdr:cNvSpPr txBox="1"/>
          </xdr:nvSpPr>
          <xdr:spPr>
            <a:xfrm>
              <a:off x="4617781" y="9249833"/>
              <a:ext cx="3821592" cy="9419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C.P. JORGE MICHEL LUNA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SUBSECRETARIO DE PRESUPUESTO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REVISÓ</a:t>
              </a:r>
              <a:endParaRPr lang="es-MX" sz="800">
                <a:solidFill>
                  <a:sysClr val="windowText" lastClr="000000"/>
                </a:solidFill>
                <a:effectLst/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9" name="CuadroTexto 8"/>
            <xdr:cNvSpPr txBox="1"/>
          </xdr:nvSpPr>
          <xdr:spPr>
            <a:xfrm>
              <a:off x="8994824" y="9249833"/>
              <a:ext cx="3821592" cy="9461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LIC. ADRIANA FLORES GARZA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SECRETARIA</a:t>
              </a:r>
              <a:r>
                <a:rPr lang="es-MX" sz="800" baseline="0">
                  <a:solidFill>
                    <a:sysClr val="windowText" lastClr="000000"/>
                  </a:solidFill>
                </a:rPr>
                <a:t> DE HACIENDA</a:t>
              </a:r>
            </a:p>
            <a:p>
              <a:pPr algn="ctr"/>
              <a:r>
                <a:rPr lang="es-MX" sz="800" baseline="0">
                  <a:solidFill>
                    <a:sysClr val="windowText" lastClr="000000"/>
                  </a:solidFill>
                </a:rPr>
                <a:t>Vo. Bo.</a:t>
              </a:r>
              <a:endParaRPr lang="es-MX" sz="800">
                <a:solidFill>
                  <a:sysClr val="windowText" lastClr="000000"/>
                </a:solidFill>
              </a:endParaRPr>
            </a:p>
          </xdr:txBody>
        </xdr:sp>
      </xdr:grpSp>
      <xdr:cxnSp macro="">
        <xdr:nvCxnSpPr>
          <xdr:cNvPr id="4" name="Conector recto 3"/>
          <xdr:cNvCxnSpPr/>
        </xdr:nvCxnSpPr>
        <xdr:spPr>
          <a:xfrm>
            <a:off x="741658" y="9557778"/>
            <a:ext cx="294216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/>
          <xdr:cNvCxnSpPr/>
        </xdr:nvCxnSpPr>
        <xdr:spPr>
          <a:xfrm>
            <a:off x="4963577" y="9554547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/>
          <xdr:cNvCxnSpPr/>
        </xdr:nvCxnSpPr>
        <xdr:spPr>
          <a:xfrm>
            <a:off x="9411496" y="9546106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250030</xdr:colOff>
      <xdr:row>62</xdr:row>
      <xdr:rowOff>0</xdr:rowOff>
    </xdr:from>
    <xdr:to>
      <xdr:col>15</xdr:col>
      <xdr:colOff>511968</xdr:colOff>
      <xdr:row>67</xdr:row>
      <xdr:rowOff>76949</xdr:rowOff>
    </xdr:to>
    <xdr:grpSp>
      <xdr:nvGrpSpPr>
        <xdr:cNvPr id="2" name="Grupo 1"/>
        <xdr:cNvGrpSpPr/>
      </xdr:nvGrpSpPr>
      <xdr:grpSpPr>
        <a:xfrm>
          <a:off x="583405" y="11715750"/>
          <a:ext cx="13263563" cy="850855"/>
          <a:chOff x="275166" y="9249833"/>
          <a:chExt cx="12541250" cy="946150"/>
        </a:xfrm>
      </xdr:grpSpPr>
      <xdr:grpSp>
        <xdr:nvGrpSpPr>
          <xdr:cNvPr id="3" name="Grupo 2"/>
          <xdr:cNvGrpSpPr/>
        </xdr:nvGrpSpPr>
        <xdr:grpSpPr>
          <a:xfrm>
            <a:off x="275166" y="9249833"/>
            <a:ext cx="12541250" cy="946150"/>
            <a:chOff x="275166" y="9249833"/>
            <a:chExt cx="12541250" cy="946150"/>
          </a:xfrm>
        </xdr:grpSpPr>
        <xdr:sp macro="" textlink="">
          <xdr:nvSpPr>
            <xdr:cNvPr id="7" name="CuadroTexto 6"/>
            <xdr:cNvSpPr txBox="1"/>
          </xdr:nvSpPr>
          <xdr:spPr>
            <a:xfrm>
              <a:off x="275166" y="9249833"/>
              <a:ext cx="3821592" cy="9165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C.P. FERNANDO PAZ GONZÁLEZ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DIRECTOR GENERAL DE CONTABILIDAD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ELABORÓ</a:t>
              </a: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8" name="CuadroTexto 7"/>
            <xdr:cNvSpPr txBox="1"/>
          </xdr:nvSpPr>
          <xdr:spPr>
            <a:xfrm>
              <a:off x="4617781" y="9249833"/>
              <a:ext cx="3821592" cy="94191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C.P. JORGE MICHEL LUNA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SUBSECRETARIO DE PRESUPUESTO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REVISÓ</a:t>
              </a:r>
              <a:endParaRPr lang="es-MX" sz="800">
                <a:solidFill>
                  <a:sysClr val="windowText" lastClr="000000"/>
                </a:solidFill>
                <a:effectLst/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endParaRPr lang="es-MX" sz="8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9" name="CuadroTexto 8"/>
            <xdr:cNvSpPr txBox="1"/>
          </xdr:nvSpPr>
          <xdr:spPr>
            <a:xfrm>
              <a:off x="8994824" y="9249833"/>
              <a:ext cx="3821592" cy="9461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endParaRPr lang="es-MX" sz="800">
                <a:solidFill>
                  <a:sysClr val="windowText" lastClr="000000"/>
                </a:solidFill>
              </a:endParaRP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LIC. ADRIANA FLORES GARZA</a:t>
              </a:r>
            </a:p>
            <a:p>
              <a:pPr algn="ctr"/>
              <a:r>
                <a:rPr lang="es-MX" sz="800">
                  <a:solidFill>
                    <a:sysClr val="windowText" lastClr="000000"/>
                  </a:solidFill>
                </a:rPr>
                <a:t>SECRETARIA</a:t>
              </a:r>
              <a:r>
                <a:rPr lang="es-MX" sz="800" baseline="0">
                  <a:solidFill>
                    <a:sysClr val="windowText" lastClr="000000"/>
                  </a:solidFill>
                </a:rPr>
                <a:t> DE HACIENDA</a:t>
              </a:r>
            </a:p>
            <a:p>
              <a:pPr algn="ctr"/>
              <a:r>
                <a:rPr lang="es-MX" sz="800" baseline="0">
                  <a:solidFill>
                    <a:sysClr val="windowText" lastClr="000000"/>
                  </a:solidFill>
                </a:rPr>
                <a:t>Vo. Bo.</a:t>
              </a:r>
              <a:endParaRPr lang="es-MX" sz="800">
                <a:solidFill>
                  <a:sysClr val="windowText" lastClr="000000"/>
                </a:solidFill>
              </a:endParaRPr>
            </a:p>
          </xdr:txBody>
        </xdr:sp>
      </xdr:grpSp>
      <xdr:cxnSp macro="">
        <xdr:nvCxnSpPr>
          <xdr:cNvPr id="4" name="Conector recto 3"/>
          <xdr:cNvCxnSpPr/>
        </xdr:nvCxnSpPr>
        <xdr:spPr>
          <a:xfrm>
            <a:off x="741658" y="9557778"/>
            <a:ext cx="294216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/>
          <xdr:cNvCxnSpPr/>
        </xdr:nvCxnSpPr>
        <xdr:spPr>
          <a:xfrm>
            <a:off x="4963577" y="9554547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/>
          <xdr:cNvCxnSpPr/>
        </xdr:nvCxnSpPr>
        <xdr:spPr>
          <a:xfrm>
            <a:off x="9411496" y="9546106"/>
            <a:ext cx="2942166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MARTIN/Downloads/INDICADORES%20DE%20POSTURA%20FISC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E33">
            <v>19453754870</v>
          </cell>
          <cell r="H33">
            <v>24195547282</v>
          </cell>
          <cell r="I33">
            <v>24459691000</v>
          </cell>
        </row>
        <row r="46">
          <cell r="E46">
            <v>0</v>
          </cell>
          <cell r="H46">
            <v>464611718</v>
          </cell>
          <cell r="I46">
            <v>201615000</v>
          </cell>
        </row>
        <row r="51">
          <cell r="H51">
            <v>1469087000</v>
          </cell>
        </row>
        <row r="52">
          <cell r="E52">
            <v>0</v>
          </cell>
        </row>
        <row r="54">
          <cell r="I54">
            <v>26130393000</v>
          </cell>
        </row>
      </sheetData>
      <sheetData sheetId="9">
        <row r="37">
          <cell r="G37">
            <v>10570640315</v>
          </cell>
        </row>
      </sheetData>
      <sheetData sheetId="10"/>
      <sheetData sheetId="11">
        <row r="10">
          <cell r="D10">
            <v>1373627466</v>
          </cell>
          <cell r="G10">
            <v>1661851251</v>
          </cell>
        </row>
        <row r="18">
          <cell r="D18">
            <v>248158056</v>
          </cell>
          <cell r="G18">
            <v>469723668</v>
          </cell>
        </row>
        <row r="28">
          <cell r="D28">
            <v>281120478</v>
          </cell>
          <cell r="G28">
            <v>1063922725</v>
          </cell>
        </row>
        <row r="38">
          <cell r="D38">
            <v>12061897000</v>
          </cell>
          <cell r="G38">
            <v>15192363116</v>
          </cell>
        </row>
        <row r="48">
          <cell r="D48">
            <v>15000000</v>
          </cell>
          <cell r="G48">
            <v>360496624</v>
          </cell>
        </row>
        <row r="58">
          <cell r="D58">
            <v>937670000</v>
          </cell>
          <cell r="G58">
            <v>2351780192</v>
          </cell>
        </row>
        <row r="62">
          <cell r="D62">
            <v>137690000</v>
          </cell>
          <cell r="G62">
            <v>200</v>
          </cell>
        </row>
        <row r="70">
          <cell r="D70">
            <v>3821407000</v>
          </cell>
          <cell r="G70">
            <v>4582558519</v>
          </cell>
        </row>
        <row r="75">
          <cell r="D75">
            <v>270037185</v>
          </cell>
          <cell r="G75">
            <v>255260408</v>
          </cell>
        </row>
        <row r="76">
          <cell r="D76">
            <v>301670734</v>
          </cell>
          <cell r="G76">
            <v>247574502</v>
          </cell>
        </row>
        <row r="77">
          <cell r="G77">
            <v>0</v>
          </cell>
        </row>
        <row r="78">
          <cell r="D78">
            <v>5476000</v>
          </cell>
          <cell r="G78">
            <v>5300400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zoomScale="90" zoomScaleNormal="90" workbookViewId="0">
      <selection activeCell="K63" sqref="K63"/>
    </sheetView>
  </sheetViews>
  <sheetFormatPr baseColWidth="10" defaultRowHeight="12"/>
  <cols>
    <col min="1" max="1" width="4.28515625" style="18" customWidth="1"/>
    <col min="2" max="2" width="24.28515625" style="18" customWidth="1"/>
    <col min="3" max="3" width="23.7109375" style="18" customWidth="1"/>
    <col min="4" max="5" width="20.5703125" style="18" customWidth="1"/>
    <col min="6" max="6" width="7.7109375" style="18" customWidth="1"/>
    <col min="7" max="7" width="27.140625" style="100" customWidth="1"/>
    <col min="8" max="8" width="33.85546875" style="100" customWidth="1"/>
    <col min="9" max="10" width="20.5703125" style="18" customWidth="1"/>
    <col min="11" max="11" width="4.28515625" style="18" customWidth="1"/>
    <col min="12" max="16384" width="11.42578125" style="18"/>
  </cols>
  <sheetData>
    <row r="1" spans="1:11" s="17" customFormat="1" ht="12.75">
      <c r="B1" s="23"/>
      <c r="C1" s="460" t="s">
        <v>192</v>
      </c>
      <c r="D1" s="460"/>
      <c r="E1" s="460"/>
      <c r="F1" s="460"/>
      <c r="G1" s="460"/>
      <c r="H1" s="460"/>
      <c r="I1" s="460"/>
      <c r="J1" s="23"/>
      <c r="K1" s="23"/>
    </row>
    <row r="2" spans="1:11" ht="12.75">
      <c r="B2" s="20"/>
      <c r="C2" s="460" t="s">
        <v>80</v>
      </c>
      <c r="D2" s="460"/>
      <c r="E2" s="460"/>
      <c r="F2" s="460"/>
      <c r="G2" s="460"/>
      <c r="H2" s="460"/>
      <c r="I2" s="460"/>
      <c r="J2" s="20"/>
      <c r="K2" s="20"/>
    </row>
    <row r="3" spans="1:11" ht="12.75">
      <c r="B3" s="20"/>
      <c r="C3" s="460" t="s">
        <v>407</v>
      </c>
      <c r="D3" s="460"/>
      <c r="E3" s="460"/>
      <c r="F3" s="460"/>
      <c r="G3" s="460"/>
      <c r="H3" s="460"/>
      <c r="I3" s="460"/>
      <c r="J3" s="20"/>
      <c r="K3" s="20"/>
    </row>
    <row r="4" spans="1:11" ht="12.75">
      <c r="B4" s="20"/>
      <c r="C4" s="460" t="s">
        <v>1</v>
      </c>
      <c r="D4" s="460"/>
      <c r="E4" s="460"/>
      <c r="F4" s="460"/>
      <c r="G4" s="460"/>
      <c r="H4" s="460"/>
      <c r="I4" s="460"/>
      <c r="J4" s="20"/>
      <c r="K4" s="20"/>
    </row>
    <row r="5" spans="1:11" ht="6" customHeight="1">
      <c r="A5" s="94"/>
      <c r="B5" s="94"/>
      <c r="C5" s="25"/>
      <c r="D5" s="25"/>
      <c r="E5" s="25"/>
      <c r="F5" s="25"/>
      <c r="G5" s="25"/>
      <c r="H5" s="25"/>
      <c r="I5" s="17"/>
      <c r="J5" s="17"/>
      <c r="K5" s="17"/>
    </row>
    <row r="6" spans="1:11" ht="16.5" customHeight="1">
      <c r="A6" s="94"/>
      <c r="B6" s="22" t="s">
        <v>4</v>
      </c>
      <c r="C6" s="461" t="s">
        <v>453</v>
      </c>
      <c r="D6" s="461"/>
      <c r="E6" s="461"/>
      <c r="F6" s="461"/>
      <c r="G6" s="461"/>
      <c r="H6" s="461"/>
      <c r="I6" s="461"/>
      <c r="J6" s="93"/>
      <c r="K6" s="17"/>
    </row>
    <row r="7" spans="1:11" s="17" customFormat="1" ht="3" customHeight="1">
      <c r="A7" s="94"/>
      <c r="B7" s="24"/>
      <c r="C7" s="24"/>
      <c r="D7" s="24"/>
      <c r="E7" s="24"/>
      <c r="F7" s="25"/>
      <c r="G7" s="19"/>
      <c r="H7" s="19"/>
    </row>
    <row r="8" spans="1:11" s="17" customFormat="1" ht="3" customHeight="1">
      <c r="A8" s="26"/>
      <c r="B8" s="26"/>
      <c r="C8" s="26"/>
      <c r="D8" s="27"/>
      <c r="E8" s="27"/>
      <c r="F8" s="28"/>
      <c r="G8" s="19"/>
      <c r="H8" s="19"/>
    </row>
    <row r="9" spans="1:11" s="97" customFormat="1" ht="20.100000000000001" customHeight="1">
      <c r="A9" s="96"/>
      <c r="B9" s="459" t="s">
        <v>76</v>
      </c>
      <c r="C9" s="459"/>
      <c r="D9" s="90">
        <v>2014</v>
      </c>
      <c r="E9" s="90">
        <v>2013</v>
      </c>
      <c r="F9" s="95"/>
      <c r="G9" s="459" t="s">
        <v>76</v>
      </c>
      <c r="H9" s="459"/>
      <c r="I9" s="90">
        <v>2014</v>
      </c>
      <c r="J9" s="90">
        <v>2013</v>
      </c>
      <c r="K9" s="92"/>
    </row>
    <row r="10" spans="1:11" s="17" customFormat="1" ht="3" customHeight="1">
      <c r="A10" s="29"/>
      <c r="B10" s="30"/>
      <c r="C10" s="30"/>
      <c r="D10" s="31"/>
      <c r="E10" s="31"/>
      <c r="F10" s="19"/>
      <c r="G10" s="19"/>
      <c r="H10" s="19"/>
      <c r="K10" s="32"/>
    </row>
    <row r="11" spans="1:11" s="100" customFormat="1" ht="12.75">
      <c r="A11" s="98"/>
      <c r="B11" s="463" t="s">
        <v>81</v>
      </c>
      <c r="C11" s="463"/>
      <c r="D11" s="67"/>
      <c r="E11" s="67"/>
      <c r="F11" s="36"/>
      <c r="G11" s="463" t="s">
        <v>82</v>
      </c>
      <c r="H11" s="463"/>
      <c r="I11" s="67"/>
      <c r="J11" s="67"/>
      <c r="K11" s="99"/>
    </row>
    <row r="12" spans="1:11" ht="12.75">
      <c r="A12" s="39"/>
      <c r="B12" s="464" t="s">
        <v>83</v>
      </c>
      <c r="C12" s="464"/>
      <c r="D12" s="68">
        <f>SUM(D13:D20)</f>
        <v>1944132030</v>
      </c>
      <c r="E12" s="68">
        <f>SUM(E13:E20)</f>
        <v>1391519432</v>
      </c>
      <c r="F12" s="36"/>
      <c r="G12" s="463" t="s">
        <v>84</v>
      </c>
      <c r="H12" s="463"/>
      <c r="I12" s="68">
        <f>SUM(I13:I15)</f>
        <v>3195497643</v>
      </c>
      <c r="J12" s="68">
        <f>SUM(J13:J15)</f>
        <v>3046867161</v>
      </c>
      <c r="K12" s="101"/>
    </row>
    <row r="13" spans="1:11">
      <c r="A13" s="37"/>
      <c r="B13" s="462" t="s">
        <v>85</v>
      </c>
      <c r="C13" s="462"/>
      <c r="D13" s="102">
        <v>702108626</v>
      </c>
      <c r="E13" s="102">
        <v>575624787</v>
      </c>
      <c r="F13" s="36"/>
      <c r="G13" s="462" t="s">
        <v>86</v>
      </c>
      <c r="H13" s="462"/>
      <c r="I13" s="102">
        <v>1661851251</v>
      </c>
      <c r="J13" s="102">
        <v>1573136486</v>
      </c>
      <c r="K13" s="101"/>
    </row>
    <row r="14" spans="1:11">
      <c r="A14" s="37"/>
      <c r="B14" s="462" t="s">
        <v>87</v>
      </c>
      <c r="C14" s="462"/>
      <c r="D14" s="102">
        <v>0</v>
      </c>
      <c r="E14" s="102">
        <v>0</v>
      </c>
      <c r="F14" s="36"/>
      <c r="G14" s="462" t="s">
        <v>88</v>
      </c>
      <c r="H14" s="462"/>
      <c r="I14" s="102">
        <v>469723667</v>
      </c>
      <c r="J14" s="102">
        <v>425598822</v>
      </c>
      <c r="K14" s="101"/>
    </row>
    <row r="15" spans="1:11" ht="12" customHeight="1">
      <c r="A15" s="37"/>
      <c r="B15" s="462" t="s">
        <v>89</v>
      </c>
      <c r="C15" s="462"/>
      <c r="D15" s="102">
        <v>119360881</v>
      </c>
      <c r="E15" s="102">
        <v>72445658</v>
      </c>
      <c r="F15" s="36"/>
      <c r="G15" s="462" t="s">
        <v>90</v>
      </c>
      <c r="H15" s="462"/>
      <c r="I15" s="102">
        <v>1063922725</v>
      </c>
      <c r="J15" s="102">
        <v>1048131853</v>
      </c>
      <c r="K15" s="101"/>
    </row>
    <row r="16" spans="1:11" ht="12.75">
      <c r="A16" s="37"/>
      <c r="B16" s="462" t="s">
        <v>91</v>
      </c>
      <c r="C16" s="462"/>
      <c r="D16" s="102">
        <v>540330373</v>
      </c>
      <c r="E16" s="102">
        <v>421587579</v>
      </c>
      <c r="F16" s="36"/>
      <c r="G16" s="40"/>
      <c r="H16" s="55"/>
      <c r="I16" s="103"/>
      <c r="J16" s="103"/>
      <c r="K16" s="101"/>
    </row>
    <row r="17" spans="1:11" ht="12.75">
      <c r="A17" s="37"/>
      <c r="B17" s="462" t="s">
        <v>92</v>
      </c>
      <c r="C17" s="462"/>
      <c r="D17" s="102">
        <v>85736450</v>
      </c>
      <c r="E17" s="102">
        <v>48114289</v>
      </c>
      <c r="F17" s="36"/>
      <c r="G17" s="463" t="s">
        <v>204</v>
      </c>
      <c r="H17" s="463"/>
      <c r="I17" s="68">
        <f>SUM(I18:I26)</f>
        <v>15192363116</v>
      </c>
      <c r="J17" s="68">
        <f>SUM(J18:J26)</f>
        <v>15837693108</v>
      </c>
      <c r="K17" s="101"/>
    </row>
    <row r="18" spans="1:11">
      <c r="A18" s="37"/>
      <c r="B18" s="462" t="s">
        <v>93</v>
      </c>
      <c r="C18" s="462"/>
      <c r="D18" s="102">
        <v>31335745</v>
      </c>
      <c r="E18" s="102">
        <v>27365641</v>
      </c>
      <c r="F18" s="36"/>
      <c r="G18" s="462" t="s">
        <v>94</v>
      </c>
      <c r="H18" s="462"/>
      <c r="I18" s="102">
        <v>13925161812</v>
      </c>
      <c r="J18" s="102">
        <v>14788793572</v>
      </c>
      <c r="K18" s="101"/>
    </row>
    <row r="19" spans="1:11">
      <c r="A19" s="37"/>
      <c r="B19" s="462" t="s">
        <v>95</v>
      </c>
      <c r="C19" s="462"/>
      <c r="D19" s="102">
        <v>464611718</v>
      </c>
      <c r="E19" s="102">
        <v>244531453</v>
      </c>
      <c r="F19" s="36"/>
      <c r="G19" s="462" t="s">
        <v>96</v>
      </c>
      <c r="H19" s="462"/>
      <c r="I19" s="102">
        <v>656148</v>
      </c>
      <c r="J19" s="102">
        <v>312858509</v>
      </c>
      <c r="K19" s="101"/>
    </row>
    <row r="20" spans="1:11" ht="52.5" customHeight="1">
      <c r="A20" s="37"/>
      <c r="B20" s="465" t="s">
        <v>97</v>
      </c>
      <c r="C20" s="465"/>
      <c r="D20" s="102">
        <v>648237</v>
      </c>
      <c r="E20" s="102">
        <v>1850025</v>
      </c>
      <c r="F20" s="36"/>
      <c r="G20" s="462" t="s">
        <v>98</v>
      </c>
      <c r="H20" s="462"/>
      <c r="I20" s="102">
        <v>972609</v>
      </c>
      <c r="J20" s="102">
        <v>1752833</v>
      </c>
      <c r="K20" s="101"/>
    </row>
    <row r="21" spans="1:11" ht="12.75">
      <c r="A21" s="39"/>
      <c r="B21" s="40"/>
      <c r="C21" s="55"/>
      <c r="D21" s="103"/>
      <c r="E21" s="103"/>
      <c r="F21" s="36"/>
      <c r="G21" s="462" t="s">
        <v>99</v>
      </c>
      <c r="H21" s="462"/>
      <c r="I21" s="102">
        <v>484423586</v>
      </c>
      <c r="J21" s="102">
        <v>118406657</v>
      </c>
      <c r="K21" s="101"/>
    </row>
    <row r="22" spans="1:11" ht="29.25" customHeight="1">
      <c r="A22" s="39"/>
      <c r="B22" s="464" t="s">
        <v>100</v>
      </c>
      <c r="C22" s="464"/>
      <c r="D22" s="68">
        <f>SUM(D23:D24)</f>
        <v>22686089812</v>
      </c>
      <c r="E22" s="68">
        <f>SUM(E23:E24)</f>
        <v>20383107288</v>
      </c>
      <c r="F22" s="36"/>
      <c r="G22" s="462" t="s">
        <v>101</v>
      </c>
      <c r="H22" s="462"/>
      <c r="I22" s="102">
        <v>444490034</v>
      </c>
      <c r="J22" s="102">
        <v>389148415</v>
      </c>
      <c r="K22" s="101"/>
    </row>
    <row r="23" spans="1:11">
      <c r="A23" s="37"/>
      <c r="B23" s="462" t="s">
        <v>102</v>
      </c>
      <c r="C23" s="462"/>
      <c r="D23" s="102">
        <v>22686089812</v>
      </c>
      <c r="E23" s="102">
        <v>20383107288</v>
      </c>
      <c r="F23" s="36"/>
      <c r="G23" s="462" t="s">
        <v>103</v>
      </c>
      <c r="H23" s="462"/>
      <c r="I23" s="102">
        <v>336658927</v>
      </c>
      <c r="J23" s="102">
        <v>225826622</v>
      </c>
      <c r="K23" s="101"/>
    </row>
    <row r="24" spans="1:11">
      <c r="A24" s="37"/>
      <c r="B24" s="462" t="s">
        <v>203</v>
      </c>
      <c r="C24" s="462"/>
      <c r="D24" s="102">
        <v>0</v>
      </c>
      <c r="E24" s="102">
        <v>0</v>
      </c>
      <c r="F24" s="36"/>
      <c r="G24" s="462" t="s">
        <v>104</v>
      </c>
      <c r="H24" s="462"/>
      <c r="I24" s="102">
        <v>0</v>
      </c>
      <c r="J24" s="102">
        <v>0</v>
      </c>
      <c r="K24" s="101"/>
    </row>
    <row r="25" spans="1:11" ht="12.75">
      <c r="A25" s="39"/>
      <c r="B25" s="40"/>
      <c r="C25" s="55"/>
      <c r="D25" s="103"/>
      <c r="E25" s="103"/>
      <c r="F25" s="36"/>
      <c r="G25" s="462" t="s">
        <v>105</v>
      </c>
      <c r="H25" s="462"/>
      <c r="I25" s="102">
        <v>0</v>
      </c>
      <c r="J25" s="102">
        <v>906500</v>
      </c>
      <c r="K25" s="101"/>
    </row>
    <row r="26" spans="1:11" ht="12.75">
      <c r="A26" s="37"/>
      <c r="B26" s="464" t="s">
        <v>106</v>
      </c>
      <c r="C26" s="464"/>
      <c r="D26" s="68">
        <f>SUM(D27:D31)</f>
        <v>29937529</v>
      </c>
      <c r="E26" s="68">
        <f>SUM(E27:E31)</f>
        <v>638085</v>
      </c>
      <c r="F26" s="36"/>
      <c r="G26" s="462" t="s">
        <v>107</v>
      </c>
      <c r="H26" s="462"/>
      <c r="I26" s="102">
        <v>0</v>
      </c>
      <c r="J26" s="102">
        <v>0</v>
      </c>
      <c r="K26" s="101"/>
    </row>
    <row r="27" spans="1:11" ht="12.75">
      <c r="A27" s="37"/>
      <c r="B27" s="462" t="s">
        <v>108</v>
      </c>
      <c r="C27" s="462"/>
      <c r="D27" s="102">
        <v>0</v>
      </c>
      <c r="E27" s="102">
        <v>0</v>
      </c>
      <c r="F27" s="36"/>
      <c r="G27" s="40"/>
      <c r="H27" s="55"/>
      <c r="I27" s="103"/>
      <c r="J27" s="103"/>
      <c r="K27" s="101"/>
    </row>
    <row r="28" spans="1:11" ht="12.75">
      <c r="A28" s="37"/>
      <c r="B28" s="462" t="s">
        <v>109</v>
      </c>
      <c r="C28" s="462"/>
      <c r="D28" s="102">
        <v>0</v>
      </c>
      <c r="E28" s="102">
        <v>0</v>
      </c>
      <c r="F28" s="36"/>
      <c r="G28" s="464" t="s">
        <v>102</v>
      </c>
      <c r="H28" s="464"/>
      <c r="I28" s="68">
        <f>SUM(I29:I31)</f>
        <v>4582558519</v>
      </c>
      <c r="J28" s="68">
        <f>SUM(J29:J31)</f>
        <v>4055003665</v>
      </c>
      <c r="K28" s="101"/>
    </row>
    <row r="29" spans="1:11" ht="26.25" customHeight="1">
      <c r="A29" s="37"/>
      <c r="B29" s="465" t="s">
        <v>110</v>
      </c>
      <c r="C29" s="465"/>
      <c r="D29" s="102">
        <v>0</v>
      </c>
      <c r="E29" s="102">
        <v>0</v>
      </c>
      <c r="F29" s="36"/>
      <c r="G29" s="462" t="s">
        <v>111</v>
      </c>
      <c r="H29" s="462"/>
      <c r="I29" s="102">
        <v>1999917527</v>
      </c>
      <c r="J29" s="102">
        <v>1847112184</v>
      </c>
      <c r="K29" s="101"/>
    </row>
    <row r="30" spans="1:11">
      <c r="A30" s="37"/>
      <c r="B30" s="462" t="s">
        <v>112</v>
      </c>
      <c r="C30" s="462"/>
      <c r="D30" s="102">
        <v>0</v>
      </c>
      <c r="E30" s="102">
        <v>0</v>
      </c>
      <c r="F30" s="36"/>
      <c r="G30" s="462" t="s">
        <v>50</v>
      </c>
      <c r="H30" s="462"/>
      <c r="I30" s="102">
        <v>1519799594</v>
      </c>
      <c r="J30" s="102">
        <v>1743675780</v>
      </c>
      <c r="K30" s="101"/>
    </row>
    <row r="31" spans="1:11">
      <c r="A31" s="37"/>
      <c r="B31" s="462" t="s">
        <v>113</v>
      </c>
      <c r="C31" s="462"/>
      <c r="D31" s="102">
        <v>29937529</v>
      </c>
      <c r="E31" s="102">
        <v>638085</v>
      </c>
      <c r="F31" s="36"/>
      <c r="G31" s="462" t="s">
        <v>114</v>
      </c>
      <c r="H31" s="462"/>
      <c r="I31" s="102">
        <v>1062841398</v>
      </c>
      <c r="J31" s="102">
        <v>464215701</v>
      </c>
      <c r="K31" s="101"/>
    </row>
    <row r="32" spans="1:11" ht="12.75">
      <c r="A32" s="39"/>
      <c r="B32" s="40"/>
      <c r="C32" s="70"/>
      <c r="D32" s="67"/>
      <c r="E32" s="67"/>
      <c r="F32" s="36"/>
      <c r="G32" s="40"/>
      <c r="H32" s="55"/>
      <c r="I32" s="103"/>
      <c r="J32" s="103"/>
      <c r="K32" s="101"/>
    </row>
    <row r="33" spans="1:11" ht="12.75">
      <c r="A33" s="104"/>
      <c r="B33" s="466" t="s">
        <v>115</v>
      </c>
      <c r="C33" s="466"/>
      <c r="D33" s="105">
        <f>D12+D22+D26</f>
        <v>24660159371</v>
      </c>
      <c r="E33" s="105">
        <f>E12+E22+E26</f>
        <v>21775264805</v>
      </c>
      <c r="F33" s="106"/>
      <c r="G33" s="463" t="s">
        <v>116</v>
      </c>
      <c r="H33" s="463"/>
      <c r="I33" s="74">
        <f>SUM(I34:I38)</f>
        <v>252874902</v>
      </c>
      <c r="J33" s="74">
        <f>SUM(J34:J38)</f>
        <v>153704796</v>
      </c>
      <c r="K33" s="101"/>
    </row>
    <row r="34" spans="1:11" ht="12.75">
      <c r="A34" s="39"/>
      <c r="B34" s="466"/>
      <c r="C34" s="466"/>
      <c r="D34" s="67"/>
      <c r="E34" s="67"/>
      <c r="F34" s="36"/>
      <c r="G34" s="462" t="s">
        <v>117</v>
      </c>
      <c r="H34" s="462"/>
      <c r="I34" s="102">
        <v>247574502</v>
      </c>
      <c r="J34" s="102">
        <v>146202443</v>
      </c>
      <c r="K34" s="101"/>
    </row>
    <row r="35" spans="1:11">
      <c r="A35" s="107"/>
      <c r="B35" s="36"/>
      <c r="C35" s="36"/>
      <c r="D35" s="36"/>
      <c r="E35" s="36"/>
      <c r="F35" s="36"/>
      <c r="G35" s="462" t="s">
        <v>118</v>
      </c>
      <c r="H35" s="462"/>
      <c r="I35" s="102">
        <v>0</v>
      </c>
      <c r="J35" s="102">
        <v>4872000</v>
      </c>
      <c r="K35" s="101"/>
    </row>
    <row r="36" spans="1:11">
      <c r="A36" s="107"/>
      <c r="B36" s="36"/>
      <c r="C36" s="36"/>
      <c r="D36" s="36"/>
      <c r="E36" s="36"/>
      <c r="F36" s="36"/>
      <c r="G36" s="462" t="s">
        <v>119</v>
      </c>
      <c r="H36" s="462"/>
      <c r="I36" s="102">
        <v>5300400</v>
      </c>
      <c r="J36" s="102">
        <v>2630353</v>
      </c>
      <c r="K36" s="101"/>
    </row>
    <row r="37" spans="1:11">
      <c r="A37" s="107"/>
      <c r="B37" s="36"/>
      <c r="C37" s="36"/>
      <c r="D37" s="36"/>
      <c r="E37" s="36"/>
      <c r="F37" s="36"/>
      <c r="G37" s="462" t="s">
        <v>120</v>
      </c>
      <c r="H37" s="462"/>
      <c r="I37" s="102">
        <v>0</v>
      </c>
      <c r="J37" s="102">
        <v>0</v>
      </c>
      <c r="K37" s="101"/>
    </row>
    <row r="38" spans="1:11">
      <c r="A38" s="107"/>
      <c r="B38" s="36"/>
      <c r="C38" s="36"/>
      <c r="D38" s="36"/>
      <c r="E38" s="36"/>
      <c r="F38" s="36"/>
      <c r="G38" s="462" t="s">
        <v>121</v>
      </c>
      <c r="H38" s="462"/>
      <c r="I38" s="102">
        <v>0</v>
      </c>
      <c r="J38" s="102">
        <v>0</v>
      </c>
      <c r="K38" s="101"/>
    </row>
    <row r="39" spans="1:11" ht="12.75">
      <c r="A39" s="107"/>
      <c r="B39" s="36"/>
      <c r="C39" s="36"/>
      <c r="D39" s="36"/>
      <c r="E39" s="36"/>
      <c r="F39" s="36"/>
      <c r="G39" s="40"/>
      <c r="H39" s="55"/>
      <c r="I39" s="103"/>
      <c r="J39" s="103"/>
      <c r="K39" s="101"/>
    </row>
    <row r="40" spans="1:11" ht="12.75">
      <c r="A40" s="107"/>
      <c r="B40" s="36"/>
      <c r="C40" s="36"/>
      <c r="D40" s="36"/>
      <c r="E40" s="36"/>
      <c r="F40" s="36"/>
      <c r="G40" s="464" t="s">
        <v>122</v>
      </c>
      <c r="H40" s="464"/>
      <c r="I40" s="74">
        <f>SUM(I41:I46)</f>
        <v>0</v>
      </c>
      <c r="J40" s="74">
        <f>SUM(J41:J46)</f>
        <v>0</v>
      </c>
      <c r="K40" s="101"/>
    </row>
    <row r="41" spans="1:11" ht="26.25" customHeight="1">
      <c r="A41" s="107"/>
      <c r="B41" s="36"/>
      <c r="C41" s="36"/>
      <c r="D41" s="36"/>
      <c r="E41" s="36"/>
      <c r="F41" s="36"/>
      <c r="G41" s="465" t="s">
        <v>123</v>
      </c>
      <c r="H41" s="465"/>
      <c r="I41" s="102">
        <v>0</v>
      </c>
      <c r="J41" s="102">
        <v>0</v>
      </c>
      <c r="K41" s="101"/>
    </row>
    <row r="42" spans="1:11">
      <c r="A42" s="107"/>
      <c r="B42" s="36"/>
      <c r="C42" s="36"/>
      <c r="D42" s="36"/>
      <c r="E42" s="36"/>
      <c r="F42" s="36"/>
      <c r="G42" s="462" t="s">
        <v>124</v>
      </c>
      <c r="H42" s="462"/>
      <c r="I42" s="102">
        <v>0</v>
      </c>
      <c r="J42" s="102">
        <v>0</v>
      </c>
      <c r="K42" s="101"/>
    </row>
    <row r="43" spans="1:11" ht="12" customHeight="1">
      <c r="A43" s="107"/>
      <c r="B43" s="36"/>
      <c r="C43" s="36"/>
      <c r="D43" s="36"/>
      <c r="E43" s="36"/>
      <c r="F43" s="36"/>
      <c r="G43" s="462" t="s">
        <v>125</v>
      </c>
      <c r="H43" s="462"/>
      <c r="I43" s="102">
        <v>0</v>
      </c>
      <c r="J43" s="102">
        <v>0</v>
      </c>
      <c r="K43" s="101"/>
    </row>
    <row r="44" spans="1:11" ht="25.5" customHeight="1">
      <c r="A44" s="107"/>
      <c r="B44" s="36"/>
      <c r="C44" s="36"/>
      <c r="D44" s="36"/>
      <c r="E44" s="36"/>
      <c r="F44" s="36"/>
      <c r="G44" s="465" t="s">
        <v>205</v>
      </c>
      <c r="H44" s="465"/>
      <c r="I44" s="102">
        <v>0</v>
      </c>
      <c r="J44" s="102">
        <v>0</v>
      </c>
      <c r="K44" s="101"/>
    </row>
    <row r="45" spans="1:11">
      <c r="A45" s="107"/>
      <c r="B45" s="36"/>
      <c r="C45" s="36"/>
      <c r="D45" s="36"/>
      <c r="E45" s="36"/>
      <c r="F45" s="36"/>
      <c r="G45" s="462" t="s">
        <v>126</v>
      </c>
      <c r="H45" s="462"/>
      <c r="I45" s="102">
        <v>0</v>
      </c>
      <c r="J45" s="102">
        <v>0</v>
      </c>
      <c r="K45" s="101"/>
    </row>
    <row r="46" spans="1:11">
      <c r="A46" s="107"/>
      <c r="B46" s="36"/>
      <c r="C46" s="36"/>
      <c r="D46" s="36"/>
      <c r="E46" s="36"/>
      <c r="F46" s="36"/>
      <c r="G46" s="462" t="s">
        <v>127</v>
      </c>
      <c r="H46" s="462"/>
      <c r="I46" s="102">
        <v>0</v>
      </c>
      <c r="J46" s="102">
        <v>0</v>
      </c>
      <c r="K46" s="101"/>
    </row>
    <row r="47" spans="1:11" ht="12.75">
      <c r="A47" s="107"/>
      <c r="B47" s="36"/>
      <c r="C47" s="36"/>
      <c r="D47" s="36"/>
      <c r="E47" s="36"/>
      <c r="F47" s="36"/>
      <c r="G47" s="40"/>
      <c r="H47" s="55"/>
      <c r="I47" s="103"/>
      <c r="J47" s="103"/>
      <c r="K47" s="101"/>
    </row>
    <row r="48" spans="1:11" ht="12.75">
      <c r="A48" s="107"/>
      <c r="B48" s="36"/>
      <c r="C48" s="36"/>
      <c r="D48" s="36"/>
      <c r="E48" s="36"/>
      <c r="F48" s="36"/>
      <c r="G48" s="464" t="s">
        <v>128</v>
      </c>
      <c r="H48" s="464"/>
      <c r="I48" s="74">
        <f>SUM(I49)</f>
        <v>0</v>
      </c>
      <c r="J48" s="74">
        <f>SUM(J49)</f>
        <v>0</v>
      </c>
      <c r="K48" s="101"/>
    </row>
    <row r="49" spans="1:11">
      <c r="A49" s="107"/>
      <c r="B49" s="36"/>
      <c r="C49" s="36"/>
      <c r="D49" s="36"/>
      <c r="E49" s="36"/>
      <c r="F49" s="36"/>
      <c r="G49" s="462" t="s">
        <v>129</v>
      </c>
      <c r="H49" s="462"/>
      <c r="I49" s="102">
        <v>0</v>
      </c>
      <c r="J49" s="102">
        <v>0</v>
      </c>
      <c r="K49" s="101"/>
    </row>
    <row r="50" spans="1:11" ht="12.75">
      <c r="A50" s="107"/>
      <c r="B50" s="36"/>
      <c r="C50" s="36"/>
      <c r="D50" s="36"/>
      <c r="E50" s="36"/>
      <c r="F50" s="36"/>
      <c r="G50" s="40"/>
      <c r="H50" s="55"/>
      <c r="I50" s="103"/>
      <c r="J50" s="103"/>
      <c r="K50" s="101"/>
    </row>
    <row r="51" spans="1:11" ht="12.75">
      <c r="A51" s="107"/>
      <c r="B51" s="36"/>
      <c r="C51" s="36"/>
      <c r="D51" s="36"/>
      <c r="E51" s="36"/>
      <c r="F51" s="36"/>
      <c r="G51" s="466" t="s">
        <v>130</v>
      </c>
      <c r="H51" s="466"/>
      <c r="I51" s="108">
        <f>I12+I17+I28+I33+I40+I48</f>
        <v>23223294180</v>
      </c>
      <c r="J51" s="108">
        <f>J12+J17+J28+J33+J40+J48</f>
        <v>23093268730</v>
      </c>
      <c r="K51" s="109"/>
    </row>
    <row r="52" spans="1:11" ht="12.75">
      <c r="A52" s="107"/>
      <c r="B52" s="36"/>
      <c r="C52" s="36"/>
      <c r="D52" s="36"/>
      <c r="E52" s="36"/>
      <c r="F52" s="36"/>
      <c r="G52" s="69"/>
      <c r="H52" s="69"/>
      <c r="I52" s="103"/>
      <c r="J52" s="103"/>
      <c r="K52" s="109"/>
    </row>
    <row r="53" spans="1:11" ht="12.75">
      <c r="A53" s="107"/>
      <c r="B53" s="36"/>
      <c r="C53" s="36"/>
      <c r="D53" s="36"/>
      <c r="E53" s="36"/>
      <c r="F53" s="36"/>
      <c r="G53" s="468" t="s">
        <v>131</v>
      </c>
      <c r="H53" s="468"/>
      <c r="I53" s="108">
        <f>D33-I51</f>
        <v>1436865191</v>
      </c>
      <c r="J53" s="108">
        <f>E33-J51</f>
        <v>-1318003925</v>
      </c>
      <c r="K53" s="109"/>
    </row>
    <row r="54" spans="1:11" ht="6" customHeight="1">
      <c r="A54" s="110"/>
      <c r="B54" s="46"/>
      <c r="C54" s="46"/>
      <c r="D54" s="46"/>
      <c r="E54" s="46"/>
      <c r="F54" s="46"/>
      <c r="G54" s="111"/>
      <c r="H54" s="111"/>
      <c r="I54" s="46"/>
      <c r="J54" s="46"/>
      <c r="K54" s="49"/>
    </row>
    <row r="55" spans="1:11" ht="6" customHeight="1">
      <c r="A55" s="17"/>
      <c r="B55" s="17"/>
      <c r="C55" s="17"/>
      <c r="D55" s="17"/>
      <c r="E55" s="17"/>
      <c r="F55" s="17"/>
      <c r="G55" s="19"/>
      <c r="H55" s="19"/>
      <c r="I55" s="17"/>
      <c r="J55" s="17"/>
      <c r="K55" s="17"/>
    </row>
    <row r="56" spans="1:11" ht="6" customHeight="1">
      <c r="A56" s="46"/>
      <c r="B56" s="51"/>
      <c r="C56" s="52"/>
      <c r="D56" s="53"/>
      <c r="E56" s="53"/>
      <c r="F56" s="46"/>
      <c r="G56" s="54"/>
      <c r="H56" s="112"/>
      <c r="I56" s="53"/>
      <c r="J56" s="53"/>
      <c r="K56" s="46"/>
    </row>
    <row r="57" spans="1:11" ht="6" customHeight="1">
      <c r="A57" s="17"/>
      <c r="B57" s="55"/>
      <c r="C57" s="56"/>
      <c r="D57" s="57"/>
      <c r="E57" s="57"/>
      <c r="F57" s="17"/>
      <c r="G57" s="58"/>
      <c r="H57" s="113"/>
      <c r="I57" s="57"/>
      <c r="J57" s="57"/>
      <c r="K57" s="17"/>
    </row>
    <row r="58" spans="1:11" ht="15" customHeight="1">
      <c r="B58" s="469" t="s">
        <v>78</v>
      </c>
      <c r="C58" s="469"/>
      <c r="D58" s="469"/>
      <c r="E58" s="469"/>
      <c r="F58" s="469"/>
      <c r="G58" s="469"/>
      <c r="H58" s="469"/>
      <c r="I58" s="469"/>
      <c r="J58" s="469"/>
    </row>
    <row r="59" spans="1:11" ht="9.75" customHeight="1">
      <c r="B59" s="55"/>
      <c r="C59" s="56"/>
      <c r="D59" s="57"/>
      <c r="E59" s="57"/>
      <c r="G59" s="58"/>
      <c r="H59" s="56"/>
      <c r="I59" s="57"/>
      <c r="J59" s="57"/>
    </row>
    <row r="60" spans="1:11" ht="30" customHeight="1">
      <c r="B60" s="55"/>
      <c r="C60" s="470"/>
      <c r="D60" s="470"/>
      <c r="E60" s="57"/>
      <c r="F60" s="17"/>
      <c r="G60" s="471"/>
      <c r="H60" s="471"/>
      <c r="I60" s="57"/>
      <c r="J60" s="57"/>
    </row>
    <row r="61" spans="1:11" ht="14.1" customHeight="1">
      <c r="B61" s="62"/>
      <c r="C61" s="472"/>
      <c r="D61" s="472"/>
      <c r="E61" s="57"/>
      <c r="F61" s="57"/>
      <c r="G61" s="472"/>
      <c r="H61" s="472"/>
      <c r="I61" s="41"/>
      <c r="J61" s="57"/>
    </row>
    <row r="62" spans="1:11" ht="14.1" customHeight="1">
      <c r="B62" s="63"/>
      <c r="C62" s="467"/>
      <c r="D62" s="467"/>
      <c r="E62" s="64"/>
      <c r="F62" s="64"/>
      <c r="G62" s="467"/>
      <c r="H62" s="467"/>
      <c r="I62" s="41"/>
      <c r="J62" s="57"/>
    </row>
    <row r="63" spans="1:11" ht="9.9499999999999993" customHeight="1">
      <c r="C63" s="17"/>
      <c r="D63" s="114"/>
      <c r="E63" s="17"/>
      <c r="F63" s="17"/>
      <c r="G63" s="19"/>
      <c r="H63" s="19"/>
    </row>
    <row r="64" spans="1:11">
      <c r="D64" s="114"/>
    </row>
    <row r="65" spans="4:4">
      <c r="D65" s="114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I6"/>
  </mergeCells>
  <printOptions horizontalCentered="1" verticalCentered="1"/>
  <pageMargins left="0.59055118110236227" right="0.39370078740157483" top="0.59055118110236227" bottom="0.59055118110236227" header="0" footer="0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zoomScaleNormal="100" workbookViewId="0">
      <selection activeCell="K63" sqref="K63"/>
    </sheetView>
  </sheetViews>
  <sheetFormatPr baseColWidth="10" defaultRowHeight="15"/>
  <cols>
    <col min="1" max="1" width="2.28515625" style="276" customWidth="1"/>
    <col min="2" max="2" width="3.28515625" style="242" customWidth="1"/>
    <col min="3" max="3" width="52.5703125" style="242" customWidth="1"/>
    <col min="4" max="5" width="14" style="242" customWidth="1"/>
    <col min="6" max="6" width="15.42578125" style="242" customWidth="1"/>
    <col min="7" max="7" width="16.7109375" style="242" customWidth="1"/>
    <col min="8" max="8" width="16.42578125" style="242" customWidth="1"/>
    <col min="9" max="9" width="16" style="242" customWidth="1"/>
    <col min="10" max="10" width="2.7109375" style="276" customWidth="1"/>
  </cols>
  <sheetData>
    <row r="1" spans="2:9" s="276" customFormat="1">
      <c r="B1" s="241"/>
      <c r="C1" s="241"/>
      <c r="D1" s="241"/>
      <c r="E1" s="241"/>
      <c r="F1" s="241"/>
      <c r="G1" s="241"/>
      <c r="H1" s="241"/>
      <c r="I1" s="241"/>
    </row>
    <row r="2" spans="2:9">
      <c r="B2" s="556" t="s">
        <v>193</v>
      </c>
      <c r="C2" s="557"/>
      <c r="D2" s="557"/>
      <c r="E2" s="557"/>
      <c r="F2" s="557"/>
      <c r="G2" s="557"/>
      <c r="H2" s="557"/>
      <c r="I2" s="558"/>
    </row>
    <row r="3" spans="2:9">
      <c r="B3" s="559" t="s">
        <v>453</v>
      </c>
      <c r="C3" s="560"/>
      <c r="D3" s="560"/>
      <c r="E3" s="560"/>
      <c r="F3" s="560"/>
      <c r="G3" s="560"/>
      <c r="H3" s="560"/>
      <c r="I3" s="561"/>
    </row>
    <row r="4" spans="2:9">
      <c r="B4" s="559" t="s">
        <v>242</v>
      </c>
      <c r="C4" s="560"/>
      <c r="D4" s="560"/>
      <c r="E4" s="560"/>
      <c r="F4" s="560"/>
      <c r="G4" s="560"/>
      <c r="H4" s="560"/>
      <c r="I4" s="561"/>
    </row>
    <row r="5" spans="2:9">
      <c r="B5" s="559" t="s">
        <v>243</v>
      </c>
      <c r="C5" s="560"/>
      <c r="D5" s="560"/>
      <c r="E5" s="560"/>
      <c r="F5" s="560"/>
      <c r="G5" s="560"/>
      <c r="H5" s="560"/>
      <c r="I5" s="561"/>
    </row>
    <row r="6" spans="2:9">
      <c r="B6" s="562" t="s">
        <v>215</v>
      </c>
      <c r="C6" s="563"/>
      <c r="D6" s="563"/>
      <c r="E6" s="563"/>
      <c r="F6" s="563"/>
      <c r="G6" s="563"/>
      <c r="H6" s="563"/>
      <c r="I6" s="564"/>
    </row>
    <row r="7" spans="2:9" s="276" customFormat="1">
      <c r="B7" s="241"/>
      <c r="C7" s="241"/>
      <c r="D7" s="241"/>
      <c r="E7" s="241"/>
      <c r="F7" s="241"/>
      <c r="G7" s="241"/>
      <c r="H7" s="241"/>
      <c r="I7" s="241"/>
    </row>
    <row r="8" spans="2:9">
      <c r="B8" s="565" t="s">
        <v>76</v>
      </c>
      <c r="C8" s="565"/>
      <c r="D8" s="566" t="s">
        <v>244</v>
      </c>
      <c r="E8" s="566"/>
      <c r="F8" s="566"/>
      <c r="G8" s="566"/>
      <c r="H8" s="566"/>
      <c r="I8" s="566" t="s">
        <v>245</v>
      </c>
    </row>
    <row r="9" spans="2:9" ht="22.5">
      <c r="B9" s="565"/>
      <c r="C9" s="565"/>
      <c r="D9" s="277" t="s">
        <v>246</v>
      </c>
      <c r="E9" s="277" t="s">
        <v>247</v>
      </c>
      <c r="F9" s="277" t="s">
        <v>221</v>
      </c>
      <c r="G9" s="277" t="s">
        <v>222</v>
      </c>
      <c r="H9" s="277" t="s">
        <v>248</v>
      </c>
      <c r="I9" s="566"/>
    </row>
    <row r="10" spans="2:9">
      <c r="B10" s="565"/>
      <c r="C10" s="565"/>
      <c r="D10" s="277">
        <v>1</v>
      </c>
      <c r="E10" s="277">
        <v>2</v>
      </c>
      <c r="F10" s="277" t="s">
        <v>249</v>
      </c>
      <c r="G10" s="277">
        <v>4</v>
      </c>
      <c r="H10" s="277">
        <v>5</v>
      </c>
      <c r="I10" s="277" t="s">
        <v>250</v>
      </c>
    </row>
    <row r="11" spans="2:9">
      <c r="B11" s="278"/>
      <c r="C11" s="279"/>
      <c r="D11" s="280"/>
      <c r="E11" s="280"/>
      <c r="F11" s="280"/>
      <c r="G11" s="280"/>
      <c r="H11" s="280"/>
      <c r="I11" s="280"/>
    </row>
    <row r="12" spans="2:9">
      <c r="B12" s="281"/>
      <c r="C12" s="71" t="s">
        <v>408</v>
      </c>
      <c r="D12" s="344">
        <v>49224000</v>
      </c>
      <c r="E12" s="344">
        <v>50143308</v>
      </c>
      <c r="F12" s="344">
        <f>+D12+E12</f>
        <v>99367308</v>
      </c>
      <c r="G12" s="344">
        <v>106868517</v>
      </c>
      <c r="H12" s="344">
        <v>106868517</v>
      </c>
      <c r="I12" s="344">
        <f>+F12-G12</f>
        <v>-7501209</v>
      </c>
    </row>
    <row r="13" spans="2:9">
      <c r="B13" s="281"/>
      <c r="C13" s="71" t="s">
        <v>409</v>
      </c>
      <c r="D13" s="344">
        <v>289142000</v>
      </c>
      <c r="E13" s="344">
        <v>51437723</v>
      </c>
      <c r="F13" s="344">
        <f t="shared" ref="F13:F38" si="0">+D13+E13</f>
        <v>340579723</v>
      </c>
      <c r="G13" s="344">
        <v>377211893</v>
      </c>
      <c r="H13" s="344">
        <v>377211893</v>
      </c>
      <c r="I13" s="344">
        <f t="shared" ref="I13:I38" si="1">+F13-G13</f>
        <v>-36632170</v>
      </c>
    </row>
    <row r="14" spans="2:9">
      <c r="B14" s="281"/>
      <c r="C14" s="71" t="s">
        <v>410</v>
      </c>
      <c r="D14" s="344">
        <v>921671000</v>
      </c>
      <c r="E14" s="344">
        <v>-341849514</v>
      </c>
      <c r="F14" s="344">
        <f t="shared" si="0"/>
        <v>579821486</v>
      </c>
      <c r="G14" s="344">
        <v>1364605948</v>
      </c>
      <c r="H14" s="344">
        <v>1364605948</v>
      </c>
      <c r="I14" s="344">
        <f t="shared" si="1"/>
        <v>-784784462</v>
      </c>
    </row>
    <row r="15" spans="2:9">
      <c r="B15" s="281"/>
      <c r="C15" s="71" t="s">
        <v>411</v>
      </c>
      <c r="D15" s="344">
        <v>260171000</v>
      </c>
      <c r="E15" s="344">
        <v>-232412344</v>
      </c>
      <c r="F15" s="344">
        <f t="shared" si="0"/>
        <v>27758656</v>
      </c>
      <c r="G15" s="344">
        <v>41448250</v>
      </c>
      <c r="H15" s="344">
        <v>41448250</v>
      </c>
      <c r="I15" s="344">
        <f t="shared" si="1"/>
        <v>-13689594</v>
      </c>
    </row>
    <row r="16" spans="2:9">
      <c r="B16" s="281"/>
      <c r="C16" s="71" t="s">
        <v>412</v>
      </c>
      <c r="D16" s="344">
        <v>79592000</v>
      </c>
      <c r="E16" s="344">
        <v>123334</v>
      </c>
      <c r="F16" s="344">
        <f t="shared" si="0"/>
        <v>79715334</v>
      </c>
      <c r="G16" s="344">
        <v>160368664</v>
      </c>
      <c r="H16" s="344">
        <v>160368664</v>
      </c>
      <c r="I16" s="344">
        <f t="shared" si="1"/>
        <v>-80653330</v>
      </c>
    </row>
    <row r="17" spans="2:9">
      <c r="B17" s="281"/>
      <c r="C17" s="71" t="s">
        <v>413</v>
      </c>
      <c r="D17" s="344">
        <v>83828000</v>
      </c>
      <c r="E17" s="344">
        <v>1880436805</v>
      </c>
      <c r="F17" s="344">
        <f t="shared" si="0"/>
        <v>1964264805</v>
      </c>
      <c r="G17" s="344">
        <v>2040879547</v>
      </c>
      <c r="H17" s="344">
        <v>2040879547</v>
      </c>
      <c r="I17" s="344">
        <f t="shared" si="1"/>
        <v>-76614742</v>
      </c>
    </row>
    <row r="18" spans="2:9">
      <c r="B18" s="281"/>
      <c r="C18" s="71" t="s">
        <v>414</v>
      </c>
      <c r="D18" s="344">
        <v>247007000</v>
      </c>
      <c r="E18" s="344">
        <v>161421257</v>
      </c>
      <c r="F18" s="344">
        <f t="shared" si="0"/>
        <v>408428257</v>
      </c>
      <c r="G18" s="344">
        <v>417422588</v>
      </c>
      <c r="H18" s="344">
        <v>417422588</v>
      </c>
      <c r="I18" s="344">
        <f t="shared" si="1"/>
        <v>-8994331</v>
      </c>
    </row>
    <row r="19" spans="2:9">
      <c r="B19" s="281"/>
      <c r="C19" s="71" t="s">
        <v>415</v>
      </c>
      <c r="D19" s="344">
        <v>816462000</v>
      </c>
      <c r="E19" s="344">
        <v>7882852</v>
      </c>
      <c r="F19" s="344">
        <f t="shared" si="0"/>
        <v>824344852</v>
      </c>
      <c r="G19" s="344">
        <v>824344852</v>
      </c>
      <c r="H19" s="344">
        <v>824344852</v>
      </c>
      <c r="I19" s="344">
        <f t="shared" si="1"/>
        <v>0</v>
      </c>
    </row>
    <row r="20" spans="2:9">
      <c r="B20" s="281"/>
      <c r="C20" s="71" t="s">
        <v>416</v>
      </c>
      <c r="D20" s="344">
        <v>302033000</v>
      </c>
      <c r="E20" s="344">
        <v>32639897</v>
      </c>
      <c r="F20" s="344">
        <f t="shared" si="0"/>
        <v>334672897</v>
      </c>
      <c r="G20" s="344">
        <v>411055797</v>
      </c>
      <c r="H20" s="344">
        <v>411055797</v>
      </c>
      <c r="I20" s="344">
        <f t="shared" si="1"/>
        <v>-76382900</v>
      </c>
    </row>
    <row r="21" spans="2:9">
      <c r="B21" s="281"/>
      <c r="C21" s="71" t="s">
        <v>417</v>
      </c>
      <c r="D21" s="344">
        <v>552144000</v>
      </c>
      <c r="E21" s="344">
        <v>103212605</v>
      </c>
      <c r="F21" s="344">
        <f t="shared" si="0"/>
        <v>655356605</v>
      </c>
      <c r="G21" s="344">
        <v>684497333</v>
      </c>
      <c r="H21" s="344">
        <v>684497333</v>
      </c>
      <c r="I21" s="344">
        <f t="shared" si="1"/>
        <v>-29140728</v>
      </c>
    </row>
    <row r="22" spans="2:9">
      <c r="B22" s="281"/>
      <c r="C22" s="71" t="s">
        <v>418</v>
      </c>
      <c r="D22" s="344">
        <v>24000000</v>
      </c>
      <c r="E22" s="344">
        <v>38509</v>
      </c>
      <c r="F22" s="344">
        <f t="shared" si="0"/>
        <v>24038509</v>
      </c>
      <c r="G22" s="344">
        <v>23961491</v>
      </c>
      <c r="H22" s="344">
        <v>23961491</v>
      </c>
      <c r="I22" s="344">
        <f t="shared" si="1"/>
        <v>77018</v>
      </c>
    </row>
    <row r="23" spans="2:9">
      <c r="B23" s="281"/>
      <c r="C23" s="71" t="s">
        <v>419</v>
      </c>
      <c r="D23" s="344">
        <v>712232000</v>
      </c>
      <c r="E23" s="344">
        <v>260600053</v>
      </c>
      <c r="F23" s="344">
        <f t="shared" si="0"/>
        <v>972832053</v>
      </c>
      <c r="G23" s="344">
        <v>956273949</v>
      </c>
      <c r="H23" s="344">
        <v>956273949</v>
      </c>
      <c r="I23" s="344">
        <f t="shared" si="1"/>
        <v>16558104</v>
      </c>
    </row>
    <row r="24" spans="2:9">
      <c r="B24" s="281"/>
      <c r="C24" s="71" t="s">
        <v>420</v>
      </c>
      <c r="D24" s="344">
        <v>17761000</v>
      </c>
      <c r="E24" s="344">
        <v>104937</v>
      </c>
      <c r="F24" s="344">
        <f t="shared" si="0"/>
        <v>17865937</v>
      </c>
      <c r="G24" s="344">
        <v>17865937</v>
      </c>
      <c r="H24" s="344">
        <v>17865937</v>
      </c>
      <c r="I24" s="344">
        <f t="shared" si="1"/>
        <v>0</v>
      </c>
    </row>
    <row r="25" spans="2:9">
      <c r="B25" s="281"/>
      <c r="C25" s="71" t="s">
        <v>421</v>
      </c>
      <c r="D25" s="344">
        <v>27878000</v>
      </c>
      <c r="E25" s="344">
        <v>37127612</v>
      </c>
      <c r="F25" s="344">
        <f t="shared" si="0"/>
        <v>65005612</v>
      </c>
      <c r="G25" s="344">
        <v>84532292</v>
      </c>
      <c r="H25" s="344">
        <v>84532292</v>
      </c>
      <c r="I25" s="344">
        <f t="shared" si="1"/>
        <v>-19526680</v>
      </c>
    </row>
    <row r="26" spans="2:9">
      <c r="B26" s="281"/>
      <c r="C26" s="71" t="s">
        <v>422</v>
      </c>
      <c r="D26" s="344">
        <v>84346000</v>
      </c>
      <c r="E26" s="344">
        <v>182045213</v>
      </c>
      <c r="F26" s="344">
        <f t="shared" si="0"/>
        <v>266391213</v>
      </c>
      <c r="G26" s="344">
        <v>387901027</v>
      </c>
      <c r="H26" s="344">
        <v>387901027</v>
      </c>
      <c r="I26" s="344">
        <f t="shared" si="1"/>
        <v>-121509814</v>
      </c>
    </row>
    <row r="27" spans="2:9">
      <c r="B27" s="281"/>
      <c r="C27" s="71" t="s">
        <v>423</v>
      </c>
      <c r="D27" s="344">
        <v>59687000</v>
      </c>
      <c r="E27" s="344">
        <v>1008149</v>
      </c>
      <c r="F27" s="344">
        <f t="shared" si="0"/>
        <v>60695149</v>
      </c>
      <c r="G27" s="344">
        <v>69219675</v>
      </c>
      <c r="H27" s="344">
        <v>69219675</v>
      </c>
      <c r="I27" s="344">
        <f t="shared" si="1"/>
        <v>-8524526</v>
      </c>
    </row>
    <row r="28" spans="2:9">
      <c r="B28" s="281"/>
      <c r="C28" s="71" t="s">
        <v>424</v>
      </c>
      <c r="D28" s="344">
        <v>56698000</v>
      </c>
      <c r="E28" s="344">
        <v>87273061</v>
      </c>
      <c r="F28" s="344">
        <f t="shared" si="0"/>
        <v>143971061</v>
      </c>
      <c r="G28" s="344">
        <v>168664729</v>
      </c>
      <c r="H28" s="344">
        <v>168664729</v>
      </c>
      <c r="I28" s="344">
        <f t="shared" si="1"/>
        <v>-24693668</v>
      </c>
    </row>
    <row r="29" spans="2:9">
      <c r="B29" s="281"/>
      <c r="C29" s="71" t="s">
        <v>425</v>
      </c>
      <c r="D29" s="344">
        <v>104662000</v>
      </c>
      <c r="E29" s="344">
        <v>-24363790</v>
      </c>
      <c r="F29" s="344">
        <f t="shared" si="0"/>
        <v>80298210</v>
      </c>
      <c r="G29" s="344">
        <v>123004948</v>
      </c>
      <c r="H29" s="344">
        <v>123004948</v>
      </c>
      <c r="I29" s="344">
        <f t="shared" si="1"/>
        <v>-42706738</v>
      </c>
    </row>
    <row r="30" spans="2:9">
      <c r="B30" s="281"/>
      <c r="C30" s="71" t="s">
        <v>426</v>
      </c>
      <c r="D30" s="344">
        <v>21537000</v>
      </c>
      <c r="E30" s="344">
        <v>32169570</v>
      </c>
      <c r="F30" s="344">
        <f t="shared" si="0"/>
        <v>53706570</v>
      </c>
      <c r="G30" s="344">
        <v>66362398</v>
      </c>
      <c r="H30" s="344">
        <v>66362398</v>
      </c>
      <c r="I30" s="344">
        <f t="shared" si="1"/>
        <v>-12655828</v>
      </c>
    </row>
    <row r="31" spans="2:9">
      <c r="B31" s="281"/>
      <c r="C31" s="71" t="s">
        <v>427</v>
      </c>
      <c r="D31" s="344">
        <v>38822000</v>
      </c>
      <c r="E31" s="344">
        <v>16754220</v>
      </c>
      <c r="F31" s="344">
        <f>+D31+E31</f>
        <v>55576220</v>
      </c>
      <c r="G31" s="344">
        <v>140388620</v>
      </c>
      <c r="H31" s="344">
        <v>140388620</v>
      </c>
      <c r="I31" s="344">
        <f t="shared" si="1"/>
        <v>-84812400</v>
      </c>
    </row>
    <row r="32" spans="2:9">
      <c r="B32" s="281"/>
      <c r="C32" s="71" t="s">
        <v>428</v>
      </c>
      <c r="D32" s="344">
        <v>132340000</v>
      </c>
      <c r="E32" s="344">
        <v>238397797</v>
      </c>
      <c r="F32" s="344">
        <f t="shared" si="0"/>
        <v>370737797</v>
      </c>
      <c r="G32" s="344">
        <v>370737797</v>
      </c>
      <c r="H32" s="344">
        <v>370737797</v>
      </c>
      <c r="I32" s="344">
        <f t="shared" si="1"/>
        <v>0</v>
      </c>
    </row>
    <row r="33" spans="1:10">
      <c r="B33" s="281"/>
      <c r="C33" s="71" t="s">
        <v>429</v>
      </c>
      <c r="D33" s="344">
        <v>0</v>
      </c>
      <c r="E33" s="344">
        <v>380739087</v>
      </c>
      <c r="F33" s="344">
        <f t="shared" si="0"/>
        <v>380739087</v>
      </c>
      <c r="G33" s="344">
        <v>380739087</v>
      </c>
      <c r="H33" s="344">
        <v>380739087</v>
      </c>
      <c r="I33" s="344">
        <f t="shared" si="1"/>
        <v>0</v>
      </c>
    </row>
    <row r="34" spans="1:10">
      <c r="B34" s="281"/>
      <c r="C34" s="71" t="s">
        <v>430</v>
      </c>
      <c r="D34" s="344">
        <v>395000000</v>
      </c>
      <c r="E34" s="344">
        <v>22080196</v>
      </c>
      <c r="F34" s="344">
        <f t="shared" si="0"/>
        <v>417080196</v>
      </c>
      <c r="G34" s="344">
        <v>417316996</v>
      </c>
      <c r="H34" s="344">
        <v>417316996</v>
      </c>
      <c r="I34" s="344">
        <f t="shared" si="1"/>
        <v>-236800</v>
      </c>
    </row>
    <row r="35" spans="1:10">
      <c r="B35" s="281"/>
      <c r="C35" s="71" t="s">
        <v>431</v>
      </c>
      <c r="D35" s="344">
        <v>567198000</v>
      </c>
      <c r="E35" s="344">
        <v>9021689</v>
      </c>
      <c r="F35" s="344">
        <f t="shared" si="0"/>
        <v>576219689</v>
      </c>
      <c r="G35" s="344">
        <v>579492132</v>
      </c>
      <c r="H35" s="344">
        <v>579492132</v>
      </c>
      <c r="I35" s="344">
        <f t="shared" si="1"/>
        <v>-3272443</v>
      </c>
    </row>
    <row r="36" spans="1:10">
      <c r="B36" s="281"/>
      <c r="C36" s="71" t="s">
        <v>432</v>
      </c>
      <c r="D36" s="344">
        <v>1322447000</v>
      </c>
      <c r="E36" s="344">
        <v>437482074</v>
      </c>
      <c r="F36" s="344">
        <f t="shared" si="0"/>
        <v>1759929074</v>
      </c>
      <c r="G36" s="344">
        <v>1760882824</v>
      </c>
      <c r="H36" s="344">
        <v>1760882824</v>
      </c>
      <c r="I36" s="344">
        <f t="shared" si="1"/>
        <v>-953750</v>
      </c>
    </row>
    <row r="37" spans="1:10">
      <c r="B37" s="281"/>
      <c r="C37" s="71" t="s">
        <v>433</v>
      </c>
      <c r="D37" s="344">
        <v>8461465000</v>
      </c>
      <c r="E37" s="344">
        <v>2030131907</v>
      </c>
      <c r="F37" s="344">
        <f t="shared" si="0"/>
        <v>10491596907</v>
      </c>
      <c r="G37" s="344">
        <v>10570640315</v>
      </c>
      <c r="H37" s="344">
        <v>10570640315</v>
      </c>
      <c r="I37" s="344">
        <f t="shared" si="1"/>
        <v>-79043408</v>
      </c>
    </row>
    <row r="38" spans="1:10">
      <c r="B38" s="281"/>
      <c r="C38" s="71" t="s">
        <v>434</v>
      </c>
      <c r="D38" s="344">
        <v>5000000</v>
      </c>
      <c r="E38" s="344">
        <v>10643434</v>
      </c>
      <c r="F38" s="344">
        <f t="shared" si="0"/>
        <v>15643434</v>
      </c>
      <c r="G38" s="344">
        <v>15643434</v>
      </c>
      <c r="H38" s="344">
        <v>15643434</v>
      </c>
      <c r="I38" s="344">
        <f t="shared" si="1"/>
        <v>0</v>
      </c>
    </row>
    <row r="39" spans="1:10">
      <c r="B39" s="281"/>
      <c r="C39" s="71" t="s">
        <v>435</v>
      </c>
      <c r="D39" s="344">
        <v>3821407000</v>
      </c>
      <c r="E39" s="344">
        <v>10584359</v>
      </c>
      <c r="F39" s="344">
        <f>+D39+E39</f>
        <v>3831991359</v>
      </c>
      <c r="G39" s="344">
        <v>3628500565</v>
      </c>
      <c r="H39" s="344">
        <v>3628500565</v>
      </c>
      <c r="I39" s="344">
        <f>+F39-G39</f>
        <v>203490794</v>
      </c>
    </row>
    <row r="40" spans="1:10">
      <c r="B40" s="282"/>
      <c r="C40" s="283"/>
      <c r="D40" s="284"/>
      <c r="E40" s="284"/>
      <c r="F40" s="284"/>
      <c r="G40" s="284"/>
      <c r="H40" s="284"/>
      <c r="I40" s="284"/>
    </row>
    <row r="41" spans="1:10" s="288" customFormat="1">
      <c r="A41" s="285"/>
      <c r="B41" s="286"/>
      <c r="C41" s="287" t="s">
        <v>251</v>
      </c>
      <c r="D41" s="384">
        <f>SUM(D12:D39)</f>
        <v>19453754000</v>
      </c>
      <c r="E41" s="384">
        <f t="shared" ref="E41:H41" si="2">SUM(E12:E39)</f>
        <v>5444874000</v>
      </c>
      <c r="F41" s="384">
        <f t="shared" si="2"/>
        <v>24898628000</v>
      </c>
      <c r="G41" s="384">
        <f t="shared" si="2"/>
        <v>26190831605</v>
      </c>
      <c r="H41" s="384">
        <f t="shared" si="2"/>
        <v>26190831605</v>
      </c>
      <c r="I41" s="384">
        <f>SUM(I12:I39)</f>
        <v>-1292203605</v>
      </c>
      <c r="J41" s="285"/>
    </row>
    <row r="42" spans="1:10">
      <c r="B42" s="241"/>
      <c r="C42" s="241"/>
      <c r="D42" s="241"/>
      <c r="E42" s="241"/>
      <c r="F42" s="241"/>
      <c r="G42" s="241"/>
      <c r="H42" s="241"/>
      <c r="I42" s="241"/>
    </row>
    <row r="43" spans="1:10">
      <c r="B43" s="241"/>
      <c r="C43" s="241"/>
      <c r="D43" s="241"/>
      <c r="E43" s="241"/>
      <c r="F43" s="241"/>
      <c r="G43" s="241"/>
      <c r="H43" s="241"/>
      <c r="I43" s="241"/>
    </row>
    <row r="44" spans="1:10">
      <c r="B44" s="241"/>
      <c r="C44" s="241"/>
      <c r="D44" s="241"/>
      <c r="E44" s="241"/>
      <c r="F44" s="241"/>
      <c r="G44" s="241"/>
      <c r="H44" s="241"/>
      <c r="I44" s="241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98" zoomScaleNormal="98" workbookViewId="0">
      <selection activeCell="K63" sqref="K63"/>
    </sheetView>
  </sheetViews>
  <sheetFormatPr baseColWidth="10" defaultRowHeight="15"/>
  <cols>
    <col min="1" max="1" width="2.5703125" style="276" customWidth="1"/>
    <col min="2" max="2" width="2" style="242" customWidth="1"/>
    <col min="3" max="3" width="45.85546875" style="242" customWidth="1"/>
    <col min="4" max="9" width="13.85546875" style="242" customWidth="1"/>
    <col min="10" max="10" width="4" style="276" customWidth="1"/>
  </cols>
  <sheetData>
    <row r="1" spans="2:9" s="276" customFormat="1">
      <c r="B1" s="241"/>
      <c r="C1" s="241"/>
      <c r="D1" s="241"/>
      <c r="E1" s="241"/>
      <c r="F1" s="241"/>
      <c r="G1" s="241"/>
      <c r="H1" s="241"/>
      <c r="I1" s="241"/>
    </row>
    <row r="2" spans="2:9">
      <c r="B2" s="556" t="s">
        <v>193</v>
      </c>
      <c r="C2" s="557"/>
      <c r="D2" s="557"/>
      <c r="E2" s="557"/>
      <c r="F2" s="557"/>
      <c r="G2" s="557"/>
      <c r="H2" s="557"/>
      <c r="I2" s="558"/>
    </row>
    <row r="3" spans="2:9">
      <c r="B3" s="559" t="s">
        <v>453</v>
      </c>
      <c r="C3" s="560"/>
      <c r="D3" s="560"/>
      <c r="E3" s="560"/>
      <c r="F3" s="560"/>
      <c r="G3" s="560"/>
      <c r="H3" s="560"/>
      <c r="I3" s="561"/>
    </row>
    <row r="4" spans="2:9">
      <c r="B4" s="559" t="s">
        <v>242</v>
      </c>
      <c r="C4" s="560"/>
      <c r="D4" s="560"/>
      <c r="E4" s="560"/>
      <c r="F4" s="560"/>
      <c r="G4" s="560"/>
      <c r="H4" s="560"/>
      <c r="I4" s="561"/>
    </row>
    <row r="5" spans="2:9">
      <c r="B5" s="559" t="s">
        <v>252</v>
      </c>
      <c r="C5" s="560"/>
      <c r="D5" s="560"/>
      <c r="E5" s="560"/>
      <c r="F5" s="560"/>
      <c r="G5" s="560"/>
      <c r="H5" s="560"/>
      <c r="I5" s="561"/>
    </row>
    <row r="6" spans="2:9">
      <c r="B6" s="562" t="s">
        <v>215</v>
      </c>
      <c r="C6" s="563"/>
      <c r="D6" s="563"/>
      <c r="E6" s="563"/>
      <c r="F6" s="563"/>
      <c r="G6" s="563"/>
      <c r="H6" s="563"/>
      <c r="I6" s="564"/>
    </row>
    <row r="7" spans="2:9" s="276" customFormat="1">
      <c r="B7" s="241"/>
      <c r="C7" s="241"/>
      <c r="D7" s="241"/>
      <c r="E7" s="241"/>
      <c r="F7" s="241"/>
      <c r="G7" s="241"/>
      <c r="H7" s="241"/>
      <c r="I7" s="241"/>
    </row>
    <row r="8" spans="2:9">
      <c r="B8" s="567" t="s">
        <v>76</v>
      </c>
      <c r="C8" s="568"/>
      <c r="D8" s="566" t="s">
        <v>253</v>
      </c>
      <c r="E8" s="566"/>
      <c r="F8" s="566"/>
      <c r="G8" s="566"/>
      <c r="H8" s="566"/>
      <c r="I8" s="566" t="s">
        <v>245</v>
      </c>
    </row>
    <row r="9" spans="2:9" ht="22.5">
      <c r="B9" s="569"/>
      <c r="C9" s="570"/>
      <c r="D9" s="277" t="s">
        <v>246</v>
      </c>
      <c r="E9" s="277" t="s">
        <v>247</v>
      </c>
      <c r="F9" s="277" t="s">
        <v>221</v>
      </c>
      <c r="G9" s="277" t="s">
        <v>222</v>
      </c>
      <c r="H9" s="277" t="s">
        <v>248</v>
      </c>
      <c r="I9" s="566"/>
    </row>
    <row r="10" spans="2:9">
      <c r="B10" s="571"/>
      <c r="C10" s="572"/>
      <c r="D10" s="277">
        <v>1</v>
      </c>
      <c r="E10" s="277">
        <v>2</v>
      </c>
      <c r="F10" s="277" t="s">
        <v>249</v>
      </c>
      <c r="G10" s="277">
        <v>4</v>
      </c>
      <c r="H10" s="277">
        <v>5</v>
      </c>
      <c r="I10" s="277" t="s">
        <v>250</v>
      </c>
    </row>
    <row r="11" spans="2:9">
      <c r="B11" s="290"/>
      <c r="C11" s="291"/>
      <c r="D11" s="292"/>
      <c r="E11" s="292"/>
      <c r="F11" s="292"/>
      <c r="G11" s="292"/>
      <c r="H11" s="292"/>
      <c r="I11" s="292"/>
    </row>
    <row r="12" spans="2:9">
      <c r="B12" s="278"/>
      <c r="C12" s="293" t="s">
        <v>254</v>
      </c>
      <c r="D12" s="385">
        <v>17938907000</v>
      </c>
      <c r="E12" s="385">
        <v>4016255000</v>
      </c>
      <c r="F12" s="385">
        <f>+D12+E12</f>
        <v>21955162000</v>
      </c>
      <c r="G12" s="385">
        <v>23330917000</v>
      </c>
      <c r="H12" s="385">
        <v>23330917000</v>
      </c>
      <c r="I12" s="385">
        <f>+F12-G12</f>
        <v>-1375755000</v>
      </c>
    </row>
    <row r="13" spans="2:9">
      <c r="B13" s="278"/>
      <c r="C13" s="279"/>
      <c r="D13" s="385"/>
      <c r="E13" s="385"/>
      <c r="F13" s="385"/>
      <c r="G13" s="385"/>
      <c r="H13" s="385"/>
      <c r="I13" s="385"/>
    </row>
    <row r="14" spans="2:9">
      <c r="B14" s="294"/>
      <c r="C14" s="293" t="s">
        <v>255</v>
      </c>
      <c r="D14" s="385">
        <v>937670000</v>
      </c>
      <c r="E14" s="385">
        <v>1414117000</v>
      </c>
      <c r="F14" s="385">
        <f>+D14+E14</f>
        <v>2351787000</v>
      </c>
      <c r="G14" s="385">
        <v>2351787192</v>
      </c>
      <c r="H14" s="385">
        <v>2351787192</v>
      </c>
      <c r="I14" s="385">
        <f>+F14-G14</f>
        <v>-192</v>
      </c>
    </row>
    <row r="15" spans="2:9">
      <c r="B15" s="278"/>
      <c r="C15" s="279"/>
      <c r="D15" s="385"/>
      <c r="E15" s="385"/>
      <c r="F15" s="385"/>
      <c r="G15" s="385"/>
      <c r="H15" s="385"/>
      <c r="I15" s="385"/>
    </row>
    <row r="16" spans="2:9">
      <c r="B16" s="294"/>
      <c r="C16" s="293" t="s">
        <v>256</v>
      </c>
      <c r="D16" s="385">
        <v>577177000</v>
      </c>
      <c r="E16" s="385">
        <v>14502000</v>
      </c>
      <c r="F16" s="385">
        <f>+D16+E16</f>
        <v>591679000</v>
      </c>
      <c r="G16" s="385">
        <f>508135000-7587</f>
        <v>508127413</v>
      </c>
      <c r="H16" s="385">
        <f>508135000-7587</f>
        <v>508127413</v>
      </c>
      <c r="I16" s="385">
        <f>+F16-G16</f>
        <v>83551587</v>
      </c>
    </row>
    <row r="17" spans="1:10">
      <c r="B17" s="295"/>
      <c r="C17" s="296"/>
      <c r="D17" s="297"/>
      <c r="E17" s="297"/>
      <c r="F17" s="297"/>
      <c r="G17" s="297"/>
      <c r="H17" s="297"/>
      <c r="I17" s="297"/>
    </row>
    <row r="18" spans="1:10" s="288" customFormat="1">
      <c r="A18" s="285"/>
      <c r="B18" s="295"/>
      <c r="C18" s="296" t="s">
        <v>251</v>
      </c>
      <c r="D18" s="384">
        <f>+D12+D14+D16</f>
        <v>19453754000</v>
      </c>
      <c r="E18" s="384">
        <f t="shared" ref="E18:I18" si="0">+E12+E14+E16</f>
        <v>5444874000</v>
      </c>
      <c r="F18" s="384">
        <f t="shared" si="0"/>
        <v>24898628000</v>
      </c>
      <c r="G18" s="384">
        <f t="shared" si="0"/>
        <v>26190831605</v>
      </c>
      <c r="H18" s="384">
        <f t="shared" si="0"/>
        <v>26190831605</v>
      </c>
      <c r="I18" s="384">
        <f t="shared" si="0"/>
        <v>-1292203605</v>
      </c>
      <c r="J18" s="285"/>
    </row>
    <row r="19" spans="1:10" s="276" customFormat="1">
      <c r="B19" s="241"/>
      <c r="C19" s="241"/>
      <c r="D19" s="241"/>
      <c r="E19" s="241"/>
      <c r="F19" s="241"/>
      <c r="G19" s="241"/>
      <c r="H19" s="241"/>
      <c r="I19" s="241"/>
    </row>
    <row r="21" spans="1:10">
      <c r="D21" s="300" t="str">
        <f>IF(D18=CAdmon!D41," ","ERROR")</f>
        <v xml:space="preserve"> </v>
      </c>
      <c r="E21" s="300" t="str">
        <f>IF(E18=CAdmon!E41," ","ERROR")</f>
        <v xml:space="preserve"> </v>
      </c>
      <c r="F21" s="300" t="str">
        <f>IF(F18=CAdmon!F41," ","ERROR")</f>
        <v xml:space="preserve"> </v>
      </c>
      <c r="G21" s="300" t="str">
        <f>IF(G18=CAdmon!G41," ","ERROR")</f>
        <v xml:space="preserve"> </v>
      </c>
      <c r="H21" s="300" t="str">
        <f>IF(H18=CAdmon!H41," ","ERROR")</f>
        <v xml:space="preserve"> </v>
      </c>
      <c r="I21" s="300" t="str">
        <f>IF(I18=CAdmon!I41," ","ERROR")</f>
        <v xml:space="preserve"> </v>
      </c>
    </row>
    <row r="22" spans="1:10">
      <c r="D22" s="382"/>
    </row>
    <row r="23" spans="1:10">
      <c r="D23" s="386"/>
      <c r="E23" s="386"/>
      <c r="F23" s="386"/>
      <c r="G23" s="386"/>
      <c r="H23" s="386"/>
      <c r="I23" s="38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opLeftCell="A76" zoomScaleNormal="100" workbookViewId="0">
      <selection activeCell="K63" sqref="K63"/>
    </sheetView>
  </sheetViews>
  <sheetFormatPr baseColWidth="10" defaultRowHeight="15"/>
  <cols>
    <col min="1" max="1" width="2.42578125" style="276" customWidth="1"/>
    <col min="2" max="2" width="4.5703125" style="242" customWidth="1"/>
    <col min="3" max="3" width="57.28515625" style="242" customWidth="1"/>
    <col min="4" max="8" width="16.28515625" style="242" customWidth="1"/>
    <col min="9" max="9" width="14" style="242" customWidth="1"/>
    <col min="10" max="10" width="3.7109375" style="276" customWidth="1"/>
    <col min="11" max="11" width="11.42578125" customWidth="1"/>
  </cols>
  <sheetData>
    <row r="1" spans="2:9">
      <c r="B1" s="556" t="s">
        <v>193</v>
      </c>
      <c r="C1" s="557"/>
      <c r="D1" s="557"/>
      <c r="E1" s="557"/>
      <c r="F1" s="557"/>
      <c r="G1" s="557"/>
      <c r="H1" s="557"/>
      <c r="I1" s="558"/>
    </row>
    <row r="2" spans="2:9">
      <c r="B2" s="559" t="s">
        <v>453</v>
      </c>
      <c r="C2" s="560"/>
      <c r="D2" s="560"/>
      <c r="E2" s="560"/>
      <c r="F2" s="560"/>
      <c r="G2" s="560"/>
      <c r="H2" s="560"/>
      <c r="I2" s="561"/>
    </row>
    <row r="3" spans="2:9">
      <c r="B3" s="559" t="s">
        <v>242</v>
      </c>
      <c r="C3" s="560"/>
      <c r="D3" s="560"/>
      <c r="E3" s="560"/>
      <c r="F3" s="560"/>
      <c r="G3" s="560"/>
      <c r="H3" s="560"/>
      <c r="I3" s="561"/>
    </row>
    <row r="4" spans="2:9">
      <c r="B4" s="559" t="s">
        <v>827</v>
      </c>
      <c r="C4" s="560"/>
      <c r="D4" s="560"/>
      <c r="E4" s="560"/>
      <c r="F4" s="560"/>
      <c r="G4" s="560"/>
      <c r="H4" s="560"/>
      <c r="I4" s="561"/>
    </row>
    <row r="5" spans="2:9">
      <c r="B5" s="562" t="s">
        <v>215</v>
      </c>
      <c r="C5" s="563"/>
      <c r="D5" s="563"/>
      <c r="E5" s="563"/>
      <c r="F5" s="563"/>
      <c r="G5" s="563"/>
      <c r="H5" s="563"/>
      <c r="I5" s="564"/>
    </row>
    <row r="6" spans="2:9" s="276" customFormat="1" ht="6.75" customHeight="1">
      <c r="B6" s="241"/>
      <c r="C6" s="241"/>
      <c r="D6" s="241"/>
      <c r="E6" s="241"/>
      <c r="F6" s="241"/>
      <c r="G6" s="241"/>
      <c r="H6" s="241"/>
      <c r="I6" s="241"/>
    </row>
    <row r="7" spans="2:9">
      <c r="B7" s="565" t="s">
        <v>76</v>
      </c>
      <c r="C7" s="565"/>
      <c r="D7" s="566" t="s">
        <v>244</v>
      </c>
      <c r="E7" s="566"/>
      <c r="F7" s="566"/>
      <c r="G7" s="566"/>
      <c r="H7" s="566"/>
      <c r="I7" s="566" t="s">
        <v>245</v>
      </c>
    </row>
    <row r="8" spans="2:9" ht="22.5">
      <c r="B8" s="565"/>
      <c r="C8" s="565"/>
      <c r="D8" s="277" t="s">
        <v>246</v>
      </c>
      <c r="E8" s="277" t="s">
        <v>247</v>
      </c>
      <c r="F8" s="277" t="s">
        <v>221</v>
      </c>
      <c r="G8" s="277" t="s">
        <v>222</v>
      </c>
      <c r="H8" s="277" t="s">
        <v>248</v>
      </c>
      <c r="I8" s="566"/>
    </row>
    <row r="9" spans="2:9" ht="11.25" customHeight="1">
      <c r="B9" s="565"/>
      <c r="C9" s="565"/>
      <c r="D9" s="342">
        <v>1</v>
      </c>
      <c r="E9" s="342">
        <v>2</v>
      </c>
      <c r="F9" s="342" t="s">
        <v>249</v>
      </c>
      <c r="G9" s="342">
        <v>4</v>
      </c>
      <c r="H9" s="346">
        <v>5</v>
      </c>
      <c r="I9" s="342" t="s">
        <v>250</v>
      </c>
    </row>
    <row r="10" spans="2:9">
      <c r="B10" s="573" t="s">
        <v>181</v>
      </c>
      <c r="C10" s="574"/>
      <c r="D10" s="347">
        <f>SUM(D11:D17)</f>
        <v>1373627547</v>
      </c>
      <c r="E10" s="347">
        <f>SUM(E11:E17)</f>
        <v>307260962</v>
      </c>
      <c r="F10" s="347">
        <f>+D10+E10</f>
        <v>1680888509</v>
      </c>
      <c r="G10" s="347">
        <f t="shared" ref="G10:H10" si="0">SUM(G11:G17)</f>
        <v>1661851251</v>
      </c>
      <c r="H10" s="347">
        <f t="shared" si="0"/>
        <v>1661851251</v>
      </c>
      <c r="I10" s="347">
        <f>+F10-G10</f>
        <v>19037258</v>
      </c>
    </row>
    <row r="11" spans="2:9">
      <c r="B11" s="302"/>
      <c r="C11" s="303" t="s">
        <v>257</v>
      </c>
      <c r="D11" s="344">
        <f>531599426+820-739</f>
        <v>531599507</v>
      </c>
      <c r="E11" s="344">
        <f>121803123+53</f>
        <v>121803176</v>
      </c>
      <c r="F11" s="344">
        <f>+D11+E11</f>
        <v>653402683</v>
      </c>
      <c r="G11" s="344">
        <v>650981395</v>
      </c>
      <c r="H11" s="344">
        <v>650981395</v>
      </c>
      <c r="I11" s="347">
        <f t="shared" ref="I11:I74" si="1">+F11-G11</f>
        <v>2421288</v>
      </c>
    </row>
    <row r="12" spans="2:9">
      <c r="B12" s="302"/>
      <c r="C12" s="303" t="s">
        <v>258</v>
      </c>
      <c r="D12" s="344">
        <v>2846055</v>
      </c>
      <c r="E12" s="344">
        <v>32251167</v>
      </c>
      <c r="F12" s="344">
        <f t="shared" ref="F12:F74" si="2">+D12+E12</f>
        <v>35097222</v>
      </c>
      <c r="G12" s="344">
        <v>51611488</v>
      </c>
      <c r="H12" s="344">
        <v>51611488</v>
      </c>
      <c r="I12" s="347">
        <f t="shared" si="1"/>
        <v>-16514266</v>
      </c>
    </row>
    <row r="13" spans="2:9">
      <c r="B13" s="302"/>
      <c r="C13" s="303" t="s">
        <v>259</v>
      </c>
      <c r="D13" s="344">
        <v>279946851</v>
      </c>
      <c r="E13" s="344">
        <v>141938155</v>
      </c>
      <c r="F13" s="344">
        <f t="shared" si="2"/>
        <v>421885006</v>
      </c>
      <c r="G13" s="344">
        <v>412507981</v>
      </c>
      <c r="H13" s="344">
        <v>412507981</v>
      </c>
      <c r="I13" s="347">
        <f t="shared" si="1"/>
        <v>9377025</v>
      </c>
    </row>
    <row r="14" spans="2:9">
      <c r="B14" s="302"/>
      <c r="C14" s="303" t="s">
        <v>260</v>
      </c>
      <c r="D14" s="344">
        <v>211332166</v>
      </c>
      <c r="E14" s="344">
        <v>4873169</v>
      </c>
      <c r="F14" s="344">
        <f t="shared" si="2"/>
        <v>216205335</v>
      </c>
      <c r="G14" s="344">
        <v>210418352</v>
      </c>
      <c r="H14" s="344">
        <v>210418352</v>
      </c>
      <c r="I14" s="347">
        <f t="shared" si="1"/>
        <v>5786983</v>
      </c>
    </row>
    <row r="15" spans="2:9">
      <c r="B15" s="302"/>
      <c r="C15" s="303" t="s">
        <v>261</v>
      </c>
      <c r="D15" s="344">
        <v>294902968</v>
      </c>
      <c r="E15" s="344">
        <v>58148236</v>
      </c>
      <c r="F15" s="344">
        <f t="shared" si="2"/>
        <v>353051204</v>
      </c>
      <c r="G15" s="344">
        <v>335084976</v>
      </c>
      <c r="H15" s="344">
        <v>335084976</v>
      </c>
      <c r="I15" s="347">
        <f t="shared" si="1"/>
        <v>17966228</v>
      </c>
    </row>
    <row r="16" spans="2:9">
      <c r="B16" s="302"/>
      <c r="C16" s="303" t="s">
        <v>262</v>
      </c>
      <c r="D16" s="344">
        <v>51000000</v>
      </c>
      <c r="E16" s="344">
        <v>-51000000</v>
      </c>
      <c r="F16" s="344">
        <f t="shared" si="2"/>
        <v>0</v>
      </c>
      <c r="G16" s="344">
        <v>0</v>
      </c>
      <c r="H16" s="344">
        <v>0</v>
      </c>
      <c r="I16" s="347">
        <f t="shared" si="1"/>
        <v>0</v>
      </c>
    </row>
    <row r="17" spans="2:9">
      <c r="B17" s="302"/>
      <c r="C17" s="303" t="s">
        <v>263</v>
      </c>
      <c r="D17" s="344">
        <v>2000000</v>
      </c>
      <c r="E17" s="344">
        <v>-752941</v>
      </c>
      <c r="F17" s="344">
        <f t="shared" si="2"/>
        <v>1247059</v>
      </c>
      <c r="G17" s="344">
        <v>1247059</v>
      </c>
      <c r="H17" s="344">
        <v>1247059</v>
      </c>
      <c r="I17" s="380">
        <f t="shared" si="1"/>
        <v>0</v>
      </c>
    </row>
    <row r="18" spans="2:9">
      <c r="B18" s="573" t="s">
        <v>88</v>
      </c>
      <c r="C18" s="574"/>
      <c r="D18" s="343">
        <f>SUM(D19:D27)</f>
        <v>248158056</v>
      </c>
      <c r="E18" s="343">
        <f>SUM(E19:E27)</f>
        <v>79273756</v>
      </c>
      <c r="F18" s="343">
        <f t="shared" si="2"/>
        <v>327431812</v>
      </c>
      <c r="G18" s="343">
        <f t="shared" ref="G18:H18" si="3">SUM(G19:G27)</f>
        <v>469723668</v>
      </c>
      <c r="H18" s="343">
        <f t="shared" si="3"/>
        <v>469723668</v>
      </c>
      <c r="I18" s="347">
        <f t="shared" si="1"/>
        <v>-142291856</v>
      </c>
    </row>
    <row r="19" spans="2:9">
      <c r="B19" s="302"/>
      <c r="C19" s="303" t="s">
        <v>264</v>
      </c>
      <c r="D19" s="344">
        <v>32319621</v>
      </c>
      <c r="E19" s="344">
        <v>7628572</v>
      </c>
      <c r="F19" s="344">
        <f t="shared" si="2"/>
        <v>39948193</v>
      </c>
      <c r="G19" s="344">
        <v>105658365</v>
      </c>
      <c r="H19" s="344">
        <v>105658365</v>
      </c>
      <c r="I19" s="347">
        <f t="shared" si="1"/>
        <v>-65710172</v>
      </c>
    </row>
    <row r="20" spans="2:9">
      <c r="B20" s="302"/>
      <c r="C20" s="303" t="s">
        <v>265</v>
      </c>
      <c r="D20" s="344">
        <v>95288323</v>
      </c>
      <c r="E20" s="344">
        <v>39912338</v>
      </c>
      <c r="F20" s="344">
        <f t="shared" si="2"/>
        <v>135200661</v>
      </c>
      <c r="G20" s="344">
        <v>135764273</v>
      </c>
      <c r="H20" s="344">
        <v>135764273</v>
      </c>
      <c r="I20" s="347">
        <f t="shared" si="1"/>
        <v>-563612</v>
      </c>
    </row>
    <row r="21" spans="2:9">
      <c r="B21" s="302"/>
      <c r="C21" s="303" t="s">
        <v>266</v>
      </c>
      <c r="D21" s="344">
        <v>205750</v>
      </c>
      <c r="E21" s="344">
        <v>-118076</v>
      </c>
      <c r="F21" s="344">
        <f t="shared" si="2"/>
        <v>87674</v>
      </c>
      <c r="G21" s="344">
        <v>165782</v>
      </c>
      <c r="H21" s="344">
        <v>165782</v>
      </c>
      <c r="I21" s="347">
        <f t="shared" si="1"/>
        <v>-78108</v>
      </c>
    </row>
    <row r="22" spans="2:9">
      <c r="B22" s="302"/>
      <c r="C22" s="303" t="s">
        <v>267</v>
      </c>
      <c r="D22" s="344">
        <v>3677705</v>
      </c>
      <c r="E22" s="344">
        <v>2500687</v>
      </c>
      <c r="F22" s="344">
        <f t="shared" si="2"/>
        <v>6178392</v>
      </c>
      <c r="G22" s="344">
        <v>21079465</v>
      </c>
      <c r="H22" s="344">
        <v>21079465</v>
      </c>
      <c r="I22" s="347">
        <f t="shared" si="1"/>
        <v>-14901073</v>
      </c>
    </row>
    <row r="23" spans="2:9">
      <c r="B23" s="302"/>
      <c r="C23" s="303" t="s">
        <v>268</v>
      </c>
      <c r="D23" s="344">
        <v>2390702</v>
      </c>
      <c r="E23" s="344">
        <v>897992</v>
      </c>
      <c r="F23" s="344">
        <f t="shared" si="2"/>
        <v>3288694</v>
      </c>
      <c r="G23" s="344">
        <v>18053398</v>
      </c>
      <c r="H23" s="344">
        <v>18053398</v>
      </c>
      <c r="I23" s="347">
        <f t="shared" si="1"/>
        <v>-14764704</v>
      </c>
    </row>
    <row r="24" spans="2:9">
      <c r="B24" s="302"/>
      <c r="C24" s="303" t="s">
        <v>269</v>
      </c>
      <c r="D24" s="344">
        <v>84666906</v>
      </c>
      <c r="E24" s="344">
        <v>26310299</v>
      </c>
      <c r="F24" s="344">
        <f t="shared" si="2"/>
        <v>110977205</v>
      </c>
      <c r="G24" s="344">
        <v>112704706</v>
      </c>
      <c r="H24" s="344">
        <v>112704706</v>
      </c>
      <c r="I24" s="347">
        <f t="shared" si="1"/>
        <v>-1727501</v>
      </c>
    </row>
    <row r="25" spans="2:9">
      <c r="B25" s="302"/>
      <c r="C25" s="303" t="s">
        <v>270</v>
      </c>
      <c r="D25" s="344">
        <v>7995672</v>
      </c>
      <c r="E25" s="344">
        <v>-830145</v>
      </c>
      <c r="F25" s="344">
        <f t="shared" si="2"/>
        <v>7165527</v>
      </c>
      <c r="G25" s="344">
        <v>24653522</v>
      </c>
      <c r="H25" s="344">
        <v>24653522</v>
      </c>
      <c r="I25" s="347">
        <f t="shared" si="1"/>
        <v>-17487995</v>
      </c>
    </row>
    <row r="26" spans="2:9">
      <c r="B26" s="302"/>
      <c r="C26" s="303" t="s">
        <v>271</v>
      </c>
      <c r="D26" s="344">
        <v>9700000</v>
      </c>
      <c r="E26" s="344">
        <v>-9566156</v>
      </c>
      <c r="F26" s="344">
        <f t="shared" si="2"/>
        <v>133844</v>
      </c>
      <c r="G26" s="344">
        <v>20912655</v>
      </c>
      <c r="H26" s="344">
        <v>20912655</v>
      </c>
      <c r="I26" s="347">
        <f t="shared" si="1"/>
        <v>-20778811</v>
      </c>
    </row>
    <row r="27" spans="2:9">
      <c r="B27" s="302"/>
      <c r="C27" s="303" t="s">
        <v>272</v>
      </c>
      <c r="D27" s="344">
        <v>11913377</v>
      </c>
      <c r="E27" s="344">
        <v>12538245</v>
      </c>
      <c r="F27" s="344">
        <f t="shared" si="2"/>
        <v>24451622</v>
      </c>
      <c r="G27" s="344">
        <v>30731502</v>
      </c>
      <c r="H27" s="344">
        <v>30731502</v>
      </c>
      <c r="I27" s="380">
        <f t="shared" si="1"/>
        <v>-6279880</v>
      </c>
    </row>
    <row r="28" spans="2:9">
      <c r="B28" s="573" t="s">
        <v>90</v>
      </c>
      <c r="C28" s="574"/>
      <c r="D28" s="343">
        <f>SUM(D29:D37)</f>
        <v>281120478</v>
      </c>
      <c r="E28" s="343">
        <f t="shared" ref="E28" si="4">SUM(E29:E37)</f>
        <v>503818420</v>
      </c>
      <c r="F28" s="343">
        <f t="shared" si="2"/>
        <v>784938898</v>
      </c>
      <c r="G28" s="343">
        <f t="shared" ref="G28" si="5">SUM(G29:G37)</f>
        <v>1063922725</v>
      </c>
      <c r="H28" s="343">
        <f t="shared" ref="H28" si="6">SUM(H29:H37)</f>
        <v>1063922725</v>
      </c>
      <c r="I28" s="347">
        <f t="shared" si="1"/>
        <v>-278983827</v>
      </c>
    </row>
    <row r="29" spans="2:9">
      <c r="B29" s="302"/>
      <c r="C29" s="303" t="s">
        <v>273</v>
      </c>
      <c r="D29" s="344">
        <v>51649825</v>
      </c>
      <c r="E29" s="344">
        <v>3592221</v>
      </c>
      <c r="F29" s="344">
        <f t="shared" si="2"/>
        <v>55242046</v>
      </c>
      <c r="G29" s="344">
        <v>72266339</v>
      </c>
      <c r="H29" s="344">
        <v>72266339</v>
      </c>
      <c r="I29" s="347">
        <f t="shared" si="1"/>
        <v>-17024293</v>
      </c>
    </row>
    <row r="30" spans="2:9">
      <c r="B30" s="302"/>
      <c r="C30" s="303" t="s">
        <v>274</v>
      </c>
      <c r="D30" s="344">
        <v>26953380</v>
      </c>
      <c r="E30" s="344">
        <v>21310600</v>
      </c>
      <c r="F30" s="344">
        <f t="shared" si="2"/>
        <v>48263980</v>
      </c>
      <c r="G30" s="344">
        <v>68378751</v>
      </c>
      <c r="H30" s="344">
        <v>68378751</v>
      </c>
      <c r="I30" s="347">
        <f t="shared" si="1"/>
        <v>-20114771</v>
      </c>
    </row>
    <row r="31" spans="2:9">
      <c r="B31" s="302"/>
      <c r="C31" s="303" t="s">
        <v>275</v>
      </c>
      <c r="D31" s="344">
        <v>31872992</v>
      </c>
      <c r="E31" s="344">
        <v>55025357</v>
      </c>
      <c r="F31" s="344">
        <f t="shared" si="2"/>
        <v>86898349</v>
      </c>
      <c r="G31" s="344">
        <v>205188722</v>
      </c>
      <c r="H31" s="344">
        <v>205188722</v>
      </c>
      <c r="I31" s="347">
        <f t="shared" si="1"/>
        <v>-118290373</v>
      </c>
    </row>
    <row r="32" spans="2:9">
      <c r="B32" s="302"/>
      <c r="C32" s="303" t="s">
        <v>276</v>
      </c>
      <c r="D32" s="344">
        <v>11591115</v>
      </c>
      <c r="E32" s="344">
        <v>69399825</v>
      </c>
      <c r="F32" s="344">
        <f t="shared" si="2"/>
        <v>80990940</v>
      </c>
      <c r="G32" s="344">
        <v>101955786</v>
      </c>
      <c r="H32" s="344">
        <v>101955786</v>
      </c>
      <c r="I32" s="347">
        <f t="shared" si="1"/>
        <v>-20964846</v>
      </c>
    </row>
    <row r="33" spans="2:9">
      <c r="B33" s="302"/>
      <c r="C33" s="303" t="s">
        <v>277</v>
      </c>
      <c r="D33" s="344">
        <v>44806341</v>
      </c>
      <c r="E33" s="344">
        <v>11850720</v>
      </c>
      <c r="F33" s="344">
        <f t="shared" si="2"/>
        <v>56657061</v>
      </c>
      <c r="G33" s="344">
        <v>77788349</v>
      </c>
      <c r="H33" s="344">
        <v>77788349</v>
      </c>
      <c r="I33" s="347">
        <f t="shared" si="1"/>
        <v>-21131288</v>
      </c>
    </row>
    <row r="34" spans="2:9">
      <c r="B34" s="302"/>
      <c r="C34" s="303" t="s">
        <v>278</v>
      </c>
      <c r="D34" s="344">
        <v>94746479</v>
      </c>
      <c r="E34" s="344">
        <v>294537835</v>
      </c>
      <c r="F34" s="344">
        <f t="shared" si="2"/>
        <v>389284314</v>
      </c>
      <c r="G34" s="344">
        <v>415872981</v>
      </c>
      <c r="H34" s="344">
        <v>415872981</v>
      </c>
      <c r="I34" s="347">
        <f t="shared" si="1"/>
        <v>-26588667</v>
      </c>
    </row>
    <row r="35" spans="2:9">
      <c r="B35" s="302"/>
      <c r="C35" s="303" t="s">
        <v>279</v>
      </c>
      <c r="D35" s="344">
        <v>11643294</v>
      </c>
      <c r="E35" s="344">
        <v>292789</v>
      </c>
      <c r="F35" s="344">
        <f t="shared" si="2"/>
        <v>11936083</v>
      </c>
      <c r="G35" s="344">
        <v>13114661</v>
      </c>
      <c r="H35" s="344">
        <v>13114661</v>
      </c>
      <c r="I35" s="347">
        <f t="shared" si="1"/>
        <v>-1178578</v>
      </c>
    </row>
    <row r="36" spans="2:9">
      <c r="B36" s="302"/>
      <c r="C36" s="303" t="s">
        <v>280</v>
      </c>
      <c r="D36" s="344">
        <v>5132458</v>
      </c>
      <c r="E36" s="344">
        <v>14714209</v>
      </c>
      <c r="F36" s="344">
        <f t="shared" si="2"/>
        <v>19846667</v>
      </c>
      <c r="G36" s="344">
        <v>23796635</v>
      </c>
      <c r="H36" s="344">
        <v>23796635</v>
      </c>
      <c r="I36" s="347">
        <f t="shared" si="1"/>
        <v>-3949968</v>
      </c>
    </row>
    <row r="37" spans="2:9">
      <c r="B37" s="302"/>
      <c r="C37" s="303" t="s">
        <v>281</v>
      </c>
      <c r="D37" s="344">
        <v>2724594</v>
      </c>
      <c r="E37" s="344">
        <v>33094864</v>
      </c>
      <c r="F37" s="344">
        <f t="shared" si="2"/>
        <v>35819458</v>
      </c>
      <c r="G37" s="344">
        <v>85560501</v>
      </c>
      <c r="H37" s="344">
        <v>85560501</v>
      </c>
      <c r="I37" s="380">
        <f t="shared" si="1"/>
        <v>-49741043</v>
      </c>
    </row>
    <row r="38" spans="2:9">
      <c r="B38" s="573" t="s">
        <v>234</v>
      </c>
      <c r="C38" s="574"/>
      <c r="D38" s="343">
        <f>SUM(D39:D47)</f>
        <v>12061897000</v>
      </c>
      <c r="E38" s="343">
        <f>SUM(E39:E47)</f>
        <v>2963638111</v>
      </c>
      <c r="F38" s="343">
        <f t="shared" si="2"/>
        <v>15025535111</v>
      </c>
      <c r="G38" s="343">
        <f t="shared" ref="G38:H38" si="7">SUM(G39:G47)</f>
        <v>15192363116</v>
      </c>
      <c r="H38" s="343">
        <f t="shared" si="7"/>
        <v>15192363116</v>
      </c>
      <c r="I38" s="347">
        <f t="shared" si="1"/>
        <v>-166828005</v>
      </c>
    </row>
    <row r="39" spans="2:9">
      <c r="B39" s="302"/>
      <c r="C39" s="303" t="s">
        <v>94</v>
      </c>
      <c r="D39" s="344">
        <v>11403415000</v>
      </c>
      <c r="E39" s="344">
        <v>2493337023</v>
      </c>
      <c r="F39" s="344">
        <f t="shared" si="2"/>
        <v>13896752023</v>
      </c>
      <c r="G39" s="344">
        <v>13925161812</v>
      </c>
      <c r="H39" s="344">
        <v>13925161812</v>
      </c>
      <c r="I39" s="347">
        <f t="shared" si="1"/>
        <v>-28409789</v>
      </c>
    </row>
    <row r="40" spans="2:9">
      <c r="B40" s="302"/>
      <c r="C40" s="303" t="s">
        <v>96</v>
      </c>
      <c r="D40" s="344">
        <v>572000</v>
      </c>
      <c r="E40" s="344">
        <v>84147</v>
      </c>
      <c r="F40" s="344">
        <f t="shared" si="2"/>
        <v>656147</v>
      </c>
      <c r="G40" s="344">
        <v>656148</v>
      </c>
      <c r="H40" s="344">
        <v>656148</v>
      </c>
      <c r="I40" s="347">
        <f t="shared" si="1"/>
        <v>-1</v>
      </c>
    </row>
    <row r="41" spans="2:9">
      <c r="B41" s="302"/>
      <c r="C41" s="303" t="s">
        <v>98</v>
      </c>
      <c r="D41" s="344">
        <v>0</v>
      </c>
      <c r="E41" s="344">
        <v>0</v>
      </c>
      <c r="F41" s="344">
        <f t="shared" si="2"/>
        <v>0</v>
      </c>
      <c r="G41" s="344">
        <v>972609</v>
      </c>
      <c r="H41" s="344">
        <v>972609</v>
      </c>
      <c r="I41" s="347">
        <f t="shared" si="1"/>
        <v>-972609</v>
      </c>
    </row>
    <row r="42" spans="2:9">
      <c r="B42" s="302"/>
      <c r="C42" s="303" t="s">
        <v>99</v>
      </c>
      <c r="D42" s="344">
        <v>250385000</v>
      </c>
      <c r="E42" s="344">
        <v>155567470</v>
      </c>
      <c r="F42" s="344">
        <f t="shared" si="2"/>
        <v>405952470</v>
      </c>
      <c r="G42" s="344">
        <v>484423586</v>
      </c>
      <c r="H42" s="344">
        <v>484423586</v>
      </c>
      <c r="I42" s="347">
        <f t="shared" si="1"/>
        <v>-78471116</v>
      </c>
    </row>
    <row r="43" spans="2:9">
      <c r="B43" s="302"/>
      <c r="C43" s="303" t="s">
        <v>101</v>
      </c>
      <c r="D43" s="344">
        <v>407525000</v>
      </c>
      <c r="E43" s="344">
        <v>36965034</v>
      </c>
      <c r="F43" s="344">
        <f t="shared" si="2"/>
        <v>444490034</v>
      </c>
      <c r="G43" s="344">
        <v>444490034</v>
      </c>
      <c r="H43" s="344">
        <v>444490034</v>
      </c>
      <c r="I43" s="347">
        <f t="shared" si="1"/>
        <v>0</v>
      </c>
    </row>
    <row r="44" spans="2:9">
      <c r="B44" s="302"/>
      <c r="C44" s="303" t="s">
        <v>282</v>
      </c>
      <c r="D44" s="344">
        <v>0</v>
      </c>
      <c r="E44" s="344">
        <v>277684437</v>
      </c>
      <c r="F44" s="344">
        <f t="shared" si="2"/>
        <v>277684437</v>
      </c>
      <c r="G44" s="344">
        <v>336658927</v>
      </c>
      <c r="H44" s="344">
        <v>336658927</v>
      </c>
      <c r="I44" s="347">
        <f t="shared" si="1"/>
        <v>-58974490</v>
      </c>
    </row>
    <row r="45" spans="2:9" s="7" customFormat="1">
      <c r="B45" s="348"/>
      <c r="C45" s="349" t="s">
        <v>104</v>
      </c>
      <c r="D45" s="350">
        <v>0</v>
      </c>
      <c r="E45" s="350">
        <v>0</v>
      </c>
      <c r="F45" s="350">
        <f t="shared" si="2"/>
        <v>0</v>
      </c>
      <c r="G45" s="350">
        <v>0</v>
      </c>
      <c r="H45" s="383">
        <v>0</v>
      </c>
      <c r="I45" s="352">
        <f t="shared" si="1"/>
        <v>0</v>
      </c>
    </row>
    <row r="46" spans="2:9" s="7" customFormat="1">
      <c r="B46" s="387"/>
      <c r="C46" s="388" t="s">
        <v>105</v>
      </c>
      <c r="D46" s="389">
        <v>0</v>
      </c>
      <c r="E46" s="389">
        <v>0</v>
      </c>
      <c r="F46" s="389">
        <f t="shared" si="2"/>
        <v>0</v>
      </c>
      <c r="G46" s="389">
        <v>0</v>
      </c>
      <c r="H46" s="389">
        <v>0</v>
      </c>
      <c r="I46" s="390">
        <f t="shared" si="1"/>
        <v>0</v>
      </c>
    </row>
    <row r="47" spans="2:9" s="7" customFormat="1">
      <c r="B47" s="456"/>
      <c r="C47" s="457" t="s">
        <v>107</v>
      </c>
      <c r="D47" s="458">
        <v>0</v>
      </c>
      <c r="E47" s="458">
        <v>0</v>
      </c>
      <c r="F47" s="458">
        <f t="shared" si="2"/>
        <v>0</v>
      </c>
      <c r="G47" s="458">
        <v>0</v>
      </c>
      <c r="H47" s="458">
        <v>0</v>
      </c>
      <c r="I47" s="455">
        <f t="shared" si="1"/>
        <v>0</v>
      </c>
    </row>
    <row r="48" spans="2:9">
      <c r="B48" s="573" t="s">
        <v>283</v>
      </c>
      <c r="C48" s="574"/>
      <c r="D48" s="343">
        <f>SUM(D49:D57)</f>
        <v>15000000</v>
      </c>
      <c r="E48" s="343">
        <f>SUM(E49:E57)</f>
        <v>169876791</v>
      </c>
      <c r="F48" s="343">
        <f t="shared" si="2"/>
        <v>184876791</v>
      </c>
      <c r="G48" s="343">
        <f t="shared" ref="G48:H48" si="8">SUM(G49:G57)</f>
        <v>360496624</v>
      </c>
      <c r="H48" s="343">
        <f t="shared" si="8"/>
        <v>360496624</v>
      </c>
      <c r="I48" s="347">
        <f t="shared" si="1"/>
        <v>-175619833</v>
      </c>
    </row>
    <row r="49" spans="2:9">
      <c r="B49" s="302"/>
      <c r="C49" s="303" t="s">
        <v>284</v>
      </c>
      <c r="D49" s="344">
        <v>15000000</v>
      </c>
      <c r="E49" s="344">
        <v>5411530</v>
      </c>
      <c r="F49" s="344">
        <f>+D49+E49</f>
        <v>20411530</v>
      </c>
      <c r="G49" s="344">
        <v>33660169</v>
      </c>
      <c r="H49" s="344">
        <v>33660169</v>
      </c>
      <c r="I49" s="347">
        <f t="shared" si="1"/>
        <v>-13248639</v>
      </c>
    </row>
    <row r="50" spans="2:9">
      <c r="B50" s="302"/>
      <c r="C50" s="303" t="s">
        <v>285</v>
      </c>
      <c r="D50" s="344">
        <v>0</v>
      </c>
      <c r="E50" s="344">
        <v>2249546</v>
      </c>
      <c r="F50" s="344">
        <f t="shared" si="2"/>
        <v>2249546</v>
      </c>
      <c r="G50" s="344">
        <v>10860099</v>
      </c>
      <c r="H50" s="344">
        <v>10860099</v>
      </c>
      <c r="I50" s="347">
        <f t="shared" si="1"/>
        <v>-8610553</v>
      </c>
    </row>
    <row r="51" spans="2:9">
      <c r="B51" s="302"/>
      <c r="C51" s="303" t="s">
        <v>286</v>
      </c>
      <c r="D51" s="344">
        <v>0</v>
      </c>
      <c r="E51" s="344">
        <v>132588</v>
      </c>
      <c r="F51" s="344">
        <f t="shared" si="2"/>
        <v>132588</v>
      </c>
      <c r="G51" s="344">
        <v>6241347</v>
      </c>
      <c r="H51" s="344">
        <v>6241347</v>
      </c>
      <c r="I51" s="347">
        <f t="shared" si="1"/>
        <v>-6108759</v>
      </c>
    </row>
    <row r="52" spans="2:9">
      <c r="B52" s="302"/>
      <c r="C52" s="303" t="s">
        <v>287</v>
      </c>
      <c r="D52" s="344">
        <v>0</v>
      </c>
      <c r="E52" s="344">
        <v>3605860</v>
      </c>
      <c r="F52" s="344">
        <f t="shared" si="2"/>
        <v>3605860</v>
      </c>
      <c r="G52" s="344">
        <v>16163863</v>
      </c>
      <c r="H52" s="344">
        <v>16163863</v>
      </c>
      <c r="I52" s="347">
        <f t="shared" si="1"/>
        <v>-12558003</v>
      </c>
    </row>
    <row r="53" spans="2:9">
      <c r="B53" s="302"/>
      <c r="C53" s="303" t="s">
        <v>288</v>
      </c>
      <c r="D53" s="344">
        <v>0</v>
      </c>
      <c r="E53" s="344">
        <v>9446956</v>
      </c>
      <c r="F53" s="344">
        <f t="shared" si="2"/>
        <v>9446956</v>
      </c>
      <c r="G53" s="344">
        <v>18240413</v>
      </c>
      <c r="H53" s="344">
        <v>18240413</v>
      </c>
      <c r="I53" s="347">
        <f t="shared" si="1"/>
        <v>-8793457</v>
      </c>
    </row>
    <row r="54" spans="2:9">
      <c r="B54" s="302"/>
      <c r="C54" s="263" t="s">
        <v>289</v>
      </c>
      <c r="D54" s="379">
        <v>0</v>
      </c>
      <c r="E54" s="379">
        <v>31131831</v>
      </c>
      <c r="F54" s="379">
        <f t="shared" si="2"/>
        <v>31131831</v>
      </c>
      <c r="G54" s="379">
        <v>118679188</v>
      </c>
      <c r="H54" s="379">
        <v>118679188</v>
      </c>
      <c r="I54" s="380">
        <f t="shared" si="1"/>
        <v>-87547357</v>
      </c>
    </row>
    <row r="55" spans="2:9">
      <c r="B55" s="302"/>
      <c r="C55" s="303" t="s">
        <v>290</v>
      </c>
      <c r="D55" s="344">
        <v>0</v>
      </c>
      <c r="E55" s="344">
        <v>491666</v>
      </c>
      <c r="F55" s="344">
        <f t="shared" si="2"/>
        <v>491666</v>
      </c>
      <c r="G55" s="344">
        <v>1032704</v>
      </c>
      <c r="H55" s="344">
        <v>1032704</v>
      </c>
      <c r="I55" s="347">
        <f t="shared" si="1"/>
        <v>-541038</v>
      </c>
    </row>
    <row r="56" spans="2:9">
      <c r="B56" s="302"/>
      <c r="C56" s="303" t="s">
        <v>291</v>
      </c>
      <c r="D56" s="344">
        <v>0</v>
      </c>
      <c r="E56" s="344">
        <v>113700508</v>
      </c>
      <c r="F56" s="344">
        <f t="shared" si="2"/>
        <v>113700508</v>
      </c>
      <c r="G56" s="344">
        <v>140614037</v>
      </c>
      <c r="H56" s="344">
        <v>140614037</v>
      </c>
      <c r="I56" s="347">
        <f t="shared" si="1"/>
        <v>-26913529</v>
      </c>
    </row>
    <row r="57" spans="2:9">
      <c r="B57" s="302"/>
      <c r="C57" s="263" t="s">
        <v>37</v>
      </c>
      <c r="D57" s="379">
        <v>0</v>
      </c>
      <c r="E57" s="379">
        <v>3706306</v>
      </c>
      <c r="F57" s="379">
        <f t="shared" si="2"/>
        <v>3706306</v>
      </c>
      <c r="G57" s="379">
        <v>15004804</v>
      </c>
      <c r="H57" s="379">
        <v>15004804</v>
      </c>
      <c r="I57" s="380">
        <f t="shared" si="1"/>
        <v>-11298498</v>
      </c>
    </row>
    <row r="58" spans="2:9">
      <c r="B58" s="573" t="s">
        <v>128</v>
      </c>
      <c r="C58" s="574"/>
      <c r="D58" s="343">
        <f>SUM(D59:D61)</f>
        <v>937670000</v>
      </c>
      <c r="E58" s="343">
        <f>SUM(E59:E61)</f>
        <v>1414117192</v>
      </c>
      <c r="F58" s="343">
        <f t="shared" si="2"/>
        <v>2351787192</v>
      </c>
      <c r="G58" s="343">
        <f t="shared" ref="G58:H58" si="9">SUM(G59:G61)</f>
        <v>2351780192</v>
      </c>
      <c r="H58" s="343">
        <f t="shared" si="9"/>
        <v>2351780192</v>
      </c>
      <c r="I58" s="343">
        <f t="shared" si="1"/>
        <v>7000</v>
      </c>
    </row>
    <row r="59" spans="2:9">
      <c r="B59" s="302"/>
      <c r="C59" s="303" t="s">
        <v>292</v>
      </c>
      <c r="D59" s="344">
        <v>937670000</v>
      </c>
      <c r="E59" s="344">
        <v>471680467</v>
      </c>
      <c r="F59" s="344">
        <f t="shared" si="2"/>
        <v>1409350467</v>
      </c>
      <c r="G59" s="344">
        <v>1023439467</v>
      </c>
      <c r="H59" s="344">
        <v>1023439467</v>
      </c>
      <c r="I59" s="347">
        <f t="shared" si="1"/>
        <v>385911000</v>
      </c>
    </row>
    <row r="60" spans="2:9">
      <c r="B60" s="302"/>
      <c r="C60" s="303" t="s">
        <v>293</v>
      </c>
      <c r="D60" s="344">
        <v>0</v>
      </c>
      <c r="E60" s="344">
        <v>799976816</v>
      </c>
      <c r="F60" s="344">
        <f t="shared" si="2"/>
        <v>799976816</v>
      </c>
      <c r="G60" s="344">
        <v>1141317816</v>
      </c>
      <c r="H60" s="344">
        <v>1141317816</v>
      </c>
      <c r="I60" s="347">
        <f t="shared" si="1"/>
        <v>-341341000</v>
      </c>
    </row>
    <row r="61" spans="2:9">
      <c r="B61" s="302"/>
      <c r="C61" s="303" t="s">
        <v>294</v>
      </c>
      <c r="D61" s="344">
        <v>0</v>
      </c>
      <c r="E61" s="344">
        <v>142459909</v>
      </c>
      <c r="F61" s="344">
        <f t="shared" si="2"/>
        <v>142459909</v>
      </c>
      <c r="G61" s="344">
        <v>187022909</v>
      </c>
      <c r="H61" s="344">
        <v>187022909</v>
      </c>
      <c r="I61" s="380">
        <f t="shared" si="1"/>
        <v>-44563000</v>
      </c>
    </row>
    <row r="62" spans="2:9">
      <c r="B62" s="573" t="s">
        <v>295</v>
      </c>
      <c r="C62" s="574"/>
      <c r="D62" s="343">
        <f>SUM(D63:D69)</f>
        <v>137690000</v>
      </c>
      <c r="E62" s="343">
        <f>SUM(E63:E69)</f>
        <v>-137689600</v>
      </c>
      <c r="F62" s="343">
        <f t="shared" si="2"/>
        <v>400</v>
      </c>
      <c r="G62" s="343">
        <f t="shared" ref="G62:H62" si="10">SUM(G63:G69)</f>
        <v>200</v>
      </c>
      <c r="H62" s="343">
        <f t="shared" si="10"/>
        <v>200</v>
      </c>
      <c r="I62" s="347">
        <f t="shared" si="1"/>
        <v>200</v>
      </c>
    </row>
    <row r="63" spans="2:9" s="7" customFormat="1">
      <c r="B63" s="348"/>
      <c r="C63" s="349" t="s">
        <v>296</v>
      </c>
      <c r="D63" s="350">
        <v>0</v>
      </c>
      <c r="E63" s="350">
        <v>0</v>
      </c>
      <c r="F63" s="351">
        <f t="shared" si="2"/>
        <v>0</v>
      </c>
      <c r="G63" s="350">
        <v>0</v>
      </c>
      <c r="H63" s="383">
        <v>0</v>
      </c>
      <c r="I63" s="352">
        <f t="shared" si="1"/>
        <v>0</v>
      </c>
    </row>
    <row r="64" spans="2:9" s="7" customFormat="1">
      <c r="B64" s="348"/>
      <c r="C64" s="349" t="s">
        <v>297</v>
      </c>
      <c r="D64" s="350">
        <v>0</v>
      </c>
      <c r="E64" s="344">
        <v>400</v>
      </c>
      <c r="F64" s="351">
        <f t="shared" si="2"/>
        <v>400</v>
      </c>
      <c r="G64" s="350">
        <v>0</v>
      </c>
      <c r="H64" s="383">
        <v>0</v>
      </c>
      <c r="I64" s="352">
        <f t="shared" si="1"/>
        <v>400</v>
      </c>
    </row>
    <row r="65" spans="2:14" s="7" customFormat="1">
      <c r="B65" s="348"/>
      <c r="C65" s="349" t="s">
        <v>298</v>
      </c>
      <c r="D65" s="350">
        <v>0</v>
      </c>
      <c r="E65" s="350">
        <v>0</v>
      </c>
      <c r="F65" s="351">
        <f t="shared" si="2"/>
        <v>0</v>
      </c>
      <c r="G65" s="350">
        <v>0</v>
      </c>
      <c r="H65" s="383">
        <v>0</v>
      </c>
      <c r="I65" s="352">
        <f t="shared" si="1"/>
        <v>0</v>
      </c>
    </row>
    <row r="66" spans="2:14" s="7" customFormat="1">
      <c r="B66" s="348"/>
      <c r="C66" s="349" t="s">
        <v>299</v>
      </c>
      <c r="D66" s="350">
        <v>0</v>
      </c>
      <c r="E66" s="350">
        <v>0</v>
      </c>
      <c r="F66" s="351">
        <f t="shared" si="2"/>
        <v>0</v>
      </c>
      <c r="G66" s="350">
        <v>0</v>
      </c>
      <c r="H66" s="383">
        <v>0</v>
      </c>
      <c r="I66" s="352">
        <f t="shared" si="1"/>
        <v>0</v>
      </c>
    </row>
    <row r="67" spans="2:14" s="7" customFormat="1">
      <c r="B67" s="348"/>
      <c r="C67" s="349" t="s">
        <v>300</v>
      </c>
      <c r="D67" s="350">
        <v>0</v>
      </c>
      <c r="E67" s="350">
        <v>0</v>
      </c>
      <c r="F67" s="351">
        <f t="shared" si="2"/>
        <v>0</v>
      </c>
      <c r="G67" s="350">
        <v>0</v>
      </c>
      <c r="H67" s="383">
        <v>0</v>
      </c>
      <c r="I67" s="352">
        <f t="shared" si="1"/>
        <v>0</v>
      </c>
    </row>
    <row r="68" spans="2:14" s="7" customFormat="1">
      <c r="B68" s="348"/>
      <c r="C68" s="349" t="s">
        <v>301</v>
      </c>
      <c r="D68" s="350">
        <v>0</v>
      </c>
      <c r="E68" s="350">
        <v>0</v>
      </c>
      <c r="F68" s="351">
        <f t="shared" si="2"/>
        <v>0</v>
      </c>
      <c r="G68" s="350">
        <v>0</v>
      </c>
      <c r="H68" s="383">
        <v>0</v>
      </c>
      <c r="I68" s="352">
        <f t="shared" si="1"/>
        <v>0</v>
      </c>
    </row>
    <row r="69" spans="2:14">
      <c r="B69" s="302"/>
      <c r="C69" s="303" t="s">
        <v>302</v>
      </c>
      <c r="D69" s="344">
        <v>137690000</v>
      </c>
      <c r="E69" s="344">
        <v>-137690000</v>
      </c>
      <c r="F69" s="344">
        <f t="shared" si="2"/>
        <v>0</v>
      </c>
      <c r="G69" s="344">
        <v>200</v>
      </c>
      <c r="H69" s="344">
        <v>200</v>
      </c>
      <c r="I69" s="380">
        <f t="shared" si="1"/>
        <v>-200</v>
      </c>
      <c r="L69" s="7"/>
      <c r="M69" s="7"/>
      <c r="N69" s="7"/>
    </row>
    <row r="70" spans="2:14">
      <c r="B70" s="573" t="s">
        <v>102</v>
      </c>
      <c r="C70" s="574"/>
      <c r="D70" s="343">
        <f>SUM(D71:D73)</f>
        <v>3821407000</v>
      </c>
      <c r="E70" s="343">
        <f>SUM(E71:E73)</f>
        <v>130076137</v>
      </c>
      <c r="F70" s="343">
        <f t="shared" si="2"/>
        <v>3951483137</v>
      </c>
      <c r="G70" s="343">
        <f t="shared" ref="G70:H70" si="11">SUM(G71:G73)</f>
        <v>4582558519</v>
      </c>
      <c r="H70" s="343">
        <f t="shared" si="11"/>
        <v>4582558519</v>
      </c>
      <c r="I70" s="347">
        <f t="shared" si="1"/>
        <v>-631075382</v>
      </c>
      <c r="L70" s="7"/>
      <c r="M70" s="7"/>
      <c r="N70" s="7"/>
    </row>
    <row r="71" spans="2:14">
      <c r="B71" s="302"/>
      <c r="C71" s="303" t="s">
        <v>111</v>
      </c>
      <c r="D71" s="344">
        <v>1938023000</v>
      </c>
      <c r="E71" s="344">
        <v>61894527</v>
      </c>
      <c r="F71" s="344">
        <f t="shared" si="2"/>
        <v>1999917527</v>
      </c>
      <c r="G71" s="344">
        <v>1999917527</v>
      </c>
      <c r="H71" s="344">
        <v>1999917527</v>
      </c>
      <c r="I71" s="347">
        <f t="shared" si="1"/>
        <v>0</v>
      </c>
    </row>
    <row r="72" spans="2:14">
      <c r="B72" s="302"/>
      <c r="C72" s="303" t="s">
        <v>50</v>
      </c>
      <c r="D72" s="344">
        <v>1763384000</v>
      </c>
      <c r="E72" s="344">
        <v>-40093613</v>
      </c>
      <c r="F72" s="344">
        <f t="shared" si="2"/>
        <v>1723290387</v>
      </c>
      <c r="G72" s="344">
        <v>1519799594</v>
      </c>
      <c r="H72" s="344">
        <v>1519799594</v>
      </c>
      <c r="I72" s="347">
        <f t="shared" si="1"/>
        <v>203490793</v>
      </c>
    </row>
    <row r="73" spans="2:14">
      <c r="B73" s="302"/>
      <c r="C73" s="303" t="s">
        <v>114</v>
      </c>
      <c r="D73" s="344">
        <v>120000000</v>
      </c>
      <c r="E73" s="344">
        <v>108275223</v>
      </c>
      <c r="F73" s="344">
        <f t="shared" si="2"/>
        <v>228275223</v>
      </c>
      <c r="G73" s="344">
        <v>1062841398</v>
      </c>
      <c r="H73" s="344">
        <v>1062841398</v>
      </c>
      <c r="I73" s="380">
        <f t="shared" si="1"/>
        <v>-834566175</v>
      </c>
    </row>
    <row r="74" spans="2:14">
      <c r="B74" s="573" t="s">
        <v>303</v>
      </c>
      <c r="C74" s="574"/>
      <c r="D74" s="343">
        <f>SUM(D75:D81)</f>
        <v>577183919</v>
      </c>
      <c r="E74" s="343">
        <f t="shared" ref="E74" si="12">SUM(E75:E81)</f>
        <v>14502231</v>
      </c>
      <c r="F74" s="343">
        <f t="shared" si="2"/>
        <v>591686150</v>
      </c>
      <c r="G74" s="343">
        <f t="shared" ref="G74" si="13">SUM(G75:G81)</f>
        <v>508135310</v>
      </c>
      <c r="H74" s="343">
        <f t="shared" ref="H74" si="14">SUM(H75:H81)</f>
        <v>508135310</v>
      </c>
      <c r="I74" s="347">
        <f t="shared" si="1"/>
        <v>83550840</v>
      </c>
    </row>
    <row r="75" spans="2:14">
      <c r="B75" s="302"/>
      <c r="C75" s="303" t="s">
        <v>304</v>
      </c>
      <c r="D75" s="344">
        <v>270037185</v>
      </c>
      <c r="E75" s="344">
        <v>0</v>
      </c>
      <c r="F75" s="344">
        <f t="shared" ref="F75:F81" si="15">+D75+E75</f>
        <v>270037185</v>
      </c>
      <c r="G75" s="344">
        <v>255260408</v>
      </c>
      <c r="H75" s="344">
        <v>255260408</v>
      </c>
      <c r="I75" s="347">
        <f t="shared" ref="I75:I81" si="16">+F75-G75</f>
        <v>14776777</v>
      </c>
    </row>
    <row r="76" spans="2:14">
      <c r="B76" s="302"/>
      <c r="C76" s="303" t="s">
        <v>117</v>
      </c>
      <c r="D76" s="344">
        <v>301670734</v>
      </c>
      <c r="E76" s="344">
        <v>14327832</v>
      </c>
      <c r="F76" s="344">
        <f t="shared" si="15"/>
        <v>315998566</v>
      </c>
      <c r="G76" s="344">
        <v>247574502</v>
      </c>
      <c r="H76" s="344">
        <v>247574502</v>
      </c>
      <c r="I76" s="347">
        <f t="shared" si="16"/>
        <v>68424064</v>
      </c>
    </row>
    <row r="77" spans="2:14">
      <c r="B77" s="302"/>
      <c r="C77" s="303" t="s">
        <v>118</v>
      </c>
      <c r="D77" s="344">
        <v>0</v>
      </c>
      <c r="E77" s="344">
        <v>0</v>
      </c>
      <c r="F77" s="344">
        <f t="shared" si="15"/>
        <v>0</v>
      </c>
      <c r="G77" s="344">
        <v>0</v>
      </c>
      <c r="H77" s="344">
        <v>0</v>
      </c>
      <c r="I77" s="347">
        <f t="shared" si="16"/>
        <v>0</v>
      </c>
    </row>
    <row r="78" spans="2:14">
      <c r="B78" s="302"/>
      <c r="C78" s="303" t="s">
        <v>119</v>
      </c>
      <c r="D78" s="344">
        <v>5476000</v>
      </c>
      <c r="E78" s="344">
        <v>174399</v>
      </c>
      <c r="F78" s="344">
        <f t="shared" si="15"/>
        <v>5650399</v>
      </c>
      <c r="G78" s="344">
        <v>5300400</v>
      </c>
      <c r="H78" s="344">
        <v>5300400</v>
      </c>
      <c r="I78" s="347">
        <f t="shared" si="16"/>
        <v>349999</v>
      </c>
    </row>
    <row r="79" spans="2:14" s="7" customFormat="1">
      <c r="B79" s="348"/>
      <c r="C79" s="349" t="s">
        <v>120</v>
      </c>
      <c r="D79" s="350">
        <v>0</v>
      </c>
      <c r="E79" s="350">
        <v>0</v>
      </c>
      <c r="F79" s="350">
        <f t="shared" si="15"/>
        <v>0</v>
      </c>
      <c r="G79" s="350">
        <v>0</v>
      </c>
      <c r="H79" s="383">
        <v>0</v>
      </c>
      <c r="I79" s="352">
        <f t="shared" si="16"/>
        <v>0</v>
      </c>
    </row>
    <row r="80" spans="2:14" s="7" customFormat="1">
      <c r="B80" s="348"/>
      <c r="C80" s="349" t="s">
        <v>121</v>
      </c>
      <c r="D80" s="350">
        <v>0</v>
      </c>
      <c r="E80" s="350">
        <v>0</v>
      </c>
      <c r="F80" s="350">
        <f t="shared" si="15"/>
        <v>0</v>
      </c>
      <c r="G80" s="350">
        <v>0</v>
      </c>
      <c r="H80" s="383">
        <v>0</v>
      </c>
      <c r="I80" s="352">
        <f t="shared" si="16"/>
        <v>0</v>
      </c>
    </row>
    <row r="81" spans="1:10" s="7" customFormat="1">
      <c r="B81" s="348"/>
      <c r="C81" s="349" t="s">
        <v>305</v>
      </c>
      <c r="D81" s="350">
        <v>0</v>
      </c>
      <c r="E81" s="350">
        <v>0</v>
      </c>
      <c r="F81" s="350">
        <f t="shared" si="15"/>
        <v>0</v>
      </c>
      <c r="G81" s="350">
        <v>0</v>
      </c>
      <c r="H81" s="383">
        <v>0</v>
      </c>
      <c r="I81" s="352">
        <f t="shared" si="16"/>
        <v>0</v>
      </c>
    </row>
    <row r="82" spans="1:10" s="288" customFormat="1">
      <c r="A82" s="285"/>
      <c r="B82" s="304"/>
      <c r="C82" s="305" t="s">
        <v>251</v>
      </c>
      <c r="D82" s="345">
        <f>+D10+D18+D28+D38+D48+D58+D62+D70+D74</f>
        <v>19453754000</v>
      </c>
      <c r="E82" s="345">
        <f t="shared" ref="E82:H82" si="17">+E10+E18+E28+E38+E48+E58+E62+E70+E74</f>
        <v>5444874000</v>
      </c>
      <c r="F82" s="345">
        <f>+F10+F18+F28+F38+F48+F58+F62+F70+F74</f>
        <v>24898628000</v>
      </c>
      <c r="G82" s="345">
        <f t="shared" si="17"/>
        <v>26190831605</v>
      </c>
      <c r="H82" s="345">
        <f t="shared" si="17"/>
        <v>26190831605</v>
      </c>
      <c r="I82" s="345">
        <f>+I10+I18+I28+I38+I48+I58+I62+I70+I74</f>
        <v>-1292203605</v>
      </c>
      <c r="J82" s="285"/>
    </row>
    <row r="84" spans="1:10" ht="15.75">
      <c r="D84" s="301" t="str">
        <f>IF(CAdmon!D41=COG!D82," ","ERROR")</f>
        <v xml:space="preserve"> </v>
      </c>
      <c r="E84" s="301" t="str">
        <f>IF(CAdmon!E41=COG!E82," ","ERROR")</f>
        <v xml:space="preserve"> </v>
      </c>
      <c r="F84" s="301" t="str">
        <f>IF(CAdmon!F41=COG!F82," ","ERROR")</f>
        <v xml:space="preserve"> </v>
      </c>
      <c r="G84" s="301" t="str">
        <f>IF(CAdmon!G41=COG!G82," ","ERROR")</f>
        <v xml:space="preserve"> </v>
      </c>
      <c r="H84" s="301" t="str">
        <f>IF(CAdmon!H41=COG!H82," ","ERROR")</f>
        <v xml:space="preserve"> </v>
      </c>
      <c r="I84" s="301" t="str">
        <f>IF(CAdmon!I41=COG!I82,"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7" workbookViewId="0">
      <selection activeCell="K63" sqref="K63"/>
    </sheetView>
  </sheetViews>
  <sheetFormatPr baseColWidth="10" defaultRowHeight="15"/>
  <cols>
    <col min="1" max="1" width="1.5703125" style="276" customWidth="1"/>
    <col min="2" max="2" width="4.5703125" style="317" customWidth="1"/>
    <col min="3" max="3" width="60.28515625" style="242" customWidth="1"/>
    <col min="4" max="9" width="12.7109375" style="242" customWidth="1"/>
    <col min="10" max="10" width="3.28515625" style="276" customWidth="1"/>
  </cols>
  <sheetData>
    <row r="1" spans="1:10" s="276" customFormat="1" ht="8.25" customHeight="1">
      <c r="B1" s="241"/>
      <c r="C1" s="241"/>
      <c r="D1" s="241"/>
      <c r="E1" s="241"/>
      <c r="F1" s="241"/>
      <c r="G1" s="241"/>
      <c r="H1" s="241"/>
      <c r="I1" s="241"/>
    </row>
    <row r="2" spans="1:10">
      <c r="B2" s="556" t="s">
        <v>193</v>
      </c>
      <c r="C2" s="557"/>
      <c r="D2" s="557"/>
      <c r="E2" s="557"/>
      <c r="F2" s="557"/>
      <c r="G2" s="557"/>
      <c r="H2" s="557"/>
      <c r="I2" s="558"/>
    </row>
    <row r="3" spans="1:10">
      <c r="B3" s="559" t="s">
        <v>453</v>
      </c>
      <c r="C3" s="560"/>
      <c r="D3" s="560"/>
      <c r="E3" s="560"/>
      <c r="F3" s="560"/>
      <c r="G3" s="560"/>
      <c r="H3" s="560"/>
      <c r="I3" s="561"/>
    </row>
    <row r="4" spans="1:10">
      <c r="B4" s="559" t="s">
        <v>242</v>
      </c>
      <c r="C4" s="560"/>
      <c r="D4" s="560"/>
      <c r="E4" s="560"/>
      <c r="F4" s="560"/>
      <c r="G4" s="560"/>
      <c r="H4" s="560"/>
      <c r="I4" s="561"/>
    </row>
    <row r="5" spans="1:10">
      <c r="B5" s="559" t="s">
        <v>306</v>
      </c>
      <c r="C5" s="560"/>
      <c r="D5" s="560"/>
      <c r="E5" s="560"/>
      <c r="F5" s="560"/>
      <c r="G5" s="560"/>
      <c r="H5" s="560"/>
      <c r="I5" s="561"/>
    </row>
    <row r="6" spans="1:10">
      <c r="B6" s="562" t="s">
        <v>307</v>
      </c>
      <c r="C6" s="563"/>
      <c r="D6" s="563"/>
      <c r="E6" s="563"/>
      <c r="F6" s="563"/>
      <c r="G6" s="563"/>
      <c r="H6" s="563"/>
      <c r="I6" s="564"/>
    </row>
    <row r="7" spans="1:10" s="276" customFormat="1" ht="9" customHeight="1">
      <c r="B7" s="241"/>
      <c r="C7" s="241"/>
      <c r="D7" s="241"/>
      <c r="E7" s="241"/>
      <c r="F7" s="241"/>
      <c r="G7" s="241"/>
      <c r="H7" s="241"/>
      <c r="I7" s="241"/>
    </row>
    <row r="8" spans="1:10">
      <c r="B8" s="565" t="s">
        <v>76</v>
      </c>
      <c r="C8" s="565"/>
      <c r="D8" s="566" t="s">
        <v>244</v>
      </c>
      <c r="E8" s="566"/>
      <c r="F8" s="566"/>
      <c r="G8" s="566"/>
      <c r="H8" s="566"/>
      <c r="I8" s="566" t="s">
        <v>245</v>
      </c>
    </row>
    <row r="9" spans="1:10" ht="22.5">
      <c r="B9" s="565"/>
      <c r="C9" s="565"/>
      <c r="D9" s="277" t="s">
        <v>246</v>
      </c>
      <c r="E9" s="277" t="s">
        <v>247</v>
      </c>
      <c r="F9" s="277" t="s">
        <v>221</v>
      </c>
      <c r="G9" s="277" t="s">
        <v>222</v>
      </c>
      <c r="H9" s="277" t="s">
        <v>248</v>
      </c>
      <c r="I9" s="566"/>
    </row>
    <row r="10" spans="1:10">
      <c r="B10" s="565"/>
      <c r="C10" s="565"/>
      <c r="D10" s="277">
        <v>1</v>
      </c>
      <c r="E10" s="277">
        <v>2</v>
      </c>
      <c r="F10" s="277" t="s">
        <v>249</v>
      </c>
      <c r="G10" s="277">
        <v>4</v>
      </c>
      <c r="H10" s="277">
        <v>5</v>
      </c>
      <c r="I10" s="277" t="s">
        <v>250</v>
      </c>
    </row>
    <row r="11" spans="1:10" ht="3" customHeight="1">
      <c r="B11" s="306"/>
      <c r="C11" s="291"/>
      <c r="D11" s="292"/>
      <c r="E11" s="292"/>
      <c r="F11" s="292"/>
      <c r="G11" s="292"/>
      <c r="H11" s="292"/>
      <c r="I11" s="292"/>
    </row>
    <row r="12" spans="1:10" s="308" customFormat="1">
      <c r="A12" s="307"/>
      <c r="B12" s="575" t="s">
        <v>308</v>
      </c>
      <c r="C12" s="576"/>
      <c r="D12" s="318">
        <f>SUM(D13:D20)</f>
        <v>0</v>
      </c>
      <c r="E12" s="318">
        <f t="shared" ref="E12:I12" si="0">SUM(E13:E20)</f>
        <v>0</v>
      </c>
      <c r="F12" s="318">
        <f t="shared" si="0"/>
        <v>0</v>
      </c>
      <c r="G12" s="318">
        <f t="shared" si="0"/>
        <v>0</v>
      </c>
      <c r="H12" s="318">
        <f t="shared" si="0"/>
        <v>0</v>
      </c>
      <c r="I12" s="318">
        <f t="shared" si="0"/>
        <v>0</v>
      </c>
      <c r="J12" s="307"/>
    </row>
    <row r="13" spans="1:10" s="308" customFormat="1">
      <c r="A13" s="307"/>
      <c r="B13" s="309"/>
      <c r="C13" s="310" t="s">
        <v>309</v>
      </c>
      <c r="D13" s="289"/>
      <c r="E13" s="289"/>
      <c r="F13" s="289">
        <f>+D13+E13</f>
        <v>0</v>
      </c>
      <c r="G13" s="289"/>
      <c r="H13" s="289"/>
      <c r="I13" s="289">
        <f>+F13-G13</f>
        <v>0</v>
      </c>
      <c r="J13" s="307"/>
    </row>
    <row r="14" spans="1:10" s="308" customFormat="1">
      <c r="A14" s="307"/>
      <c r="B14" s="309"/>
      <c r="C14" s="310" t="s">
        <v>310</v>
      </c>
      <c r="D14" s="289"/>
      <c r="E14" s="289"/>
      <c r="F14" s="289">
        <f t="shared" ref="F14:F20" si="1">+D14+E14</f>
        <v>0</v>
      </c>
      <c r="G14" s="289"/>
      <c r="H14" s="289"/>
      <c r="I14" s="289">
        <f t="shared" ref="I14:I20" si="2">+F14-G14</f>
        <v>0</v>
      </c>
      <c r="J14" s="307"/>
    </row>
    <row r="15" spans="1:10" s="308" customFormat="1">
      <c r="A15" s="307"/>
      <c r="B15" s="309"/>
      <c r="C15" s="310" t="s">
        <v>311</v>
      </c>
      <c r="D15" s="289"/>
      <c r="E15" s="289"/>
      <c r="F15" s="289">
        <f t="shared" si="1"/>
        <v>0</v>
      </c>
      <c r="G15" s="289"/>
      <c r="H15" s="289"/>
      <c r="I15" s="289">
        <f t="shared" si="2"/>
        <v>0</v>
      </c>
      <c r="J15" s="307"/>
    </row>
    <row r="16" spans="1:10" s="308" customFormat="1">
      <c r="A16" s="307"/>
      <c r="B16" s="309"/>
      <c r="C16" s="310" t="s">
        <v>312</v>
      </c>
      <c r="D16" s="289"/>
      <c r="E16" s="289"/>
      <c r="F16" s="289">
        <f t="shared" si="1"/>
        <v>0</v>
      </c>
      <c r="G16" s="289"/>
      <c r="H16" s="289"/>
      <c r="I16" s="289">
        <f t="shared" si="2"/>
        <v>0</v>
      </c>
      <c r="J16" s="307"/>
    </row>
    <row r="17" spans="1:10" s="308" customFormat="1">
      <c r="A17" s="307"/>
      <c r="B17" s="309"/>
      <c r="C17" s="310" t="s">
        <v>313</v>
      </c>
      <c r="D17" s="289"/>
      <c r="E17" s="289"/>
      <c r="F17" s="289">
        <f t="shared" si="1"/>
        <v>0</v>
      </c>
      <c r="G17" s="289"/>
      <c r="H17" s="289"/>
      <c r="I17" s="289">
        <f t="shared" si="2"/>
        <v>0</v>
      </c>
      <c r="J17" s="307"/>
    </row>
    <row r="18" spans="1:10" s="308" customFormat="1">
      <c r="A18" s="307"/>
      <c r="B18" s="309"/>
      <c r="C18" s="310" t="s">
        <v>314</v>
      </c>
      <c r="D18" s="289"/>
      <c r="E18" s="289"/>
      <c r="F18" s="289">
        <f t="shared" si="1"/>
        <v>0</v>
      </c>
      <c r="G18" s="289"/>
      <c r="H18" s="289"/>
      <c r="I18" s="289">
        <f t="shared" si="2"/>
        <v>0</v>
      </c>
      <c r="J18" s="307"/>
    </row>
    <row r="19" spans="1:10" s="308" customFormat="1">
      <c r="A19" s="307"/>
      <c r="B19" s="309"/>
      <c r="C19" s="310" t="s">
        <v>315</v>
      </c>
      <c r="D19" s="289"/>
      <c r="E19" s="289"/>
      <c r="F19" s="289">
        <f t="shared" si="1"/>
        <v>0</v>
      </c>
      <c r="G19" s="289"/>
      <c r="H19" s="289"/>
      <c r="I19" s="289">
        <f t="shared" si="2"/>
        <v>0</v>
      </c>
      <c r="J19" s="307"/>
    </row>
    <row r="20" spans="1:10" s="308" customFormat="1">
      <c r="A20" s="307"/>
      <c r="B20" s="309"/>
      <c r="C20" s="310" t="s">
        <v>281</v>
      </c>
      <c r="D20" s="289"/>
      <c r="E20" s="289"/>
      <c r="F20" s="289">
        <f t="shared" si="1"/>
        <v>0</v>
      </c>
      <c r="G20" s="289"/>
      <c r="H20" s="289"/>
      <c r="I20" s="289">
        <f t="shared" si="2"/>
        <v>0</v>
      </c>
      <c r="J20" s="307"/>
    </row>
    <row r="21" spans="1:10" s="308" customFormat="1" ht="4.5" customHeight="1">
      <c r="A21" s="307"/>
      <c r="B21" s="309"/>
      <c r="C21" s="310"/>
      <c r="D21" s="289"/>
      <c r="E21" s="289"/>
      <c r="F21" s="289"/>
      <c r="G21" s="289"/>
      <c r="H21" s="289"/>
      <c r="I21" s="289"/>
      <c r="J21" s="307"/>
    </row>
    <row r="22" spans="1:10" s="312" customFormat="1">
      <c r="A22" s="311"/>
      <c r="B22" s="575" t="s">
        <v>316</v>
      </c>
      <c r="C22" s="576"/>
      <c r="D22" s="318">
        <f>SUM(D23:D29)</f>
        <v>0</v>
      </c>
      <c r="E22" s="318">
        <f t="shared" ref="E22" si="3">SUM(E23:E29)</f>
        <v>0</v>
      </c>
      <c r="F22" s="318">
        <f>+D22+E22</f>
        <v>0</v>
      </c>
      <c r="G22" s="318">
        <f t="shared" ref="G22" si="4">SUM(G23:G29)</f>
        <v>0</v>
      </c>
      <c r="H22" s="318">
        <f t="shared" ref="H22" si="5">SUM(H23:H29)</f>
        <v>0</v>
      </c>
      <c r="I22" s="318">
        <f>+F22-G22</f>
        <v>0</v>
      </c>
      <c r="J22" s="311"/>
    </row>
    <row r="23" spans="1:10" s="308" customFormat="1">
      <c r="A23" s="307"/>
      <c r="B23" s="309"/>
      <c r="C23" s="310" t="s">
        <v>317</v>
      </c>
      <c r="D23" s="319"/>
      <c r="E23" s="319"/>
      <c r="F23" s="318">
        <f t="shared" ref="F23:F29" si="6">+D23+E23</f>
        <v>0</v>
      </c>
      <c r="G23" s="319"/>
      <c r="H23" s="319"/>
      <c r="I23" s="318">
        <f t="shared" ref="I23:I29" si="7">+F23-G23</f>
        <v>0</v>
      </c>
      <c r="J23" s="307"/>
    </row>
    <row r="24" spans="1:10" s="308" customFormat="1">
      <c r="A24" s="307"/>
      <c r="B24" s="309"/>
      <c r="C24" s="310" t="s">
        <v>318</v>
      </c>
      <c r="D24" s="319"/>
      <c r="E24" s="319"/>
      <c r="F24" s="318">
        <f t="shared" si="6"/>
        <v>0</v>
      </c>
      <c r="G24" s="319"/>
      <c r="H24" s="319"/>
      <c r="I24" s="318">
        <f t="shared" si="7"/>
        <v>0</v>
      </c>
      <c r="J24" s="307"/>
    </row>
    <row r="25" spans="1:10" s="308" customFormat="1">
      <c r="A25" s="307"/>
      <c r="B25" s="309"/>
      <c r="C25" s="310" t="s">
        <v>319</v>
      </c>
      <c r="D25" s="319"/>
      <c r="E25" s="319"/>
      <c r="F25" s="318">
        <f t="shared" si="6"/>
        <v>0</v>
      </c>
      <c r="G25" s="319"/>
      <c r="H25" s="319"/>
      <c r="I25" s="318">
        <f t="shared" si="7"/>
        <v>0</v>
      </c>
      <c r="J25" s="307"/>
    </row>
    <row r="26" spans="1:10" s="308" customFormat="1">
      <c r="A26" s="307"/>
      <c r="B26" s="309"/>
      <c r="C26" s="310" t="s">
        <v>320</v>
      </c>
      <c r="D26" s="319"/>
      <c r="E26" s="319"/>
      <c r="F26" s="318">
        <f t="shared" si="6"/>
        <v>0</v>
      </c>
      <c r="G26" s="319"/>
      <c r="H26" s="319"/>
      <c r="I26" s="318">
        <f t="shared" si="7"/>
        <v>0</v>
      </c>
      <c r="J26" s="307"/>
    </row>
    <row r="27" spans="1:10" s="308" customFormat="1">
      <c r="A27" s="307"/>
      <c r="B27" s="309"/>
      <c r="C27" s="310" t="s">
        <v>321</v>
      </c>
      <c r="D27" s="319"/>
      <c r="E27" s="319"/>
      <c r="F27" s="318">
        <f t="shared" si="6"/>
        <v>0</v>
      </c>
      <c r="G27" s="319"/>
      <c r="H27" s="319"/>
      <c r="I27" s="318">
        <f t="shared" si="7"/>
        <v>0</v>
      </c>
      <c r="J27" s="307"/>
    </row>
    <row r="28" spans="1:10" s="308" customFormat="1">
      <c r="A28" s="307"/>
      <c r="B28" s="309"/>
      <c r="C28" s="310" t="s">
        <v>322</v>
      </c>
      <c r="D28" s="319"/>
      <c r="E28" s="319"/>
      <c r="F28" s="318">
        <f t="shared" si="6"/>
        <v>0</v>
      </c>
      <c r="G28" s="319"/>
      <c r="H28" s="319"/>
      <c r="I28" s="318">
        <f t="shared" si="7"/>
        <v>0</v>
      </c>
      <c r="J28" s="307"/>
    </row>
    <row r="29" spans="1:10" s="308" customFormat="1">
      <c r="A29" s="307"/>
      <c r="B29" s="309"/>
      <c r="C29" s="310" t="s">
        <v>323</v>
      </c>
      <c r="D29" s="319"/>
      <c r="E29" s="319"/>
      <c r="F29" s="318">
        <f t="shared" si="6"/>
        <v>0</v>
      </c>
      <c r="G29" s="319"/>
      <c r="H29" s="319"/>
      <c r="I29" s="318">
        <f t="shared" si="7"/>
        <v>0</v>
      </c>
      <c r="J29" s="307"/>
    </row>
    <row r="30" spans="1:10" s="308" customFormat="1" ht="4.5" customHeight="1">
      <c r="A30" s="307"/>
      <c r="B30" s="309"/>
      <c r="C30" s="310"/>
      <c r="D30" s="319"/>
      <c r="E30" s="319"/>
      <c r="F30" s="319"/>
      <c r="G30" s="319"/>
      <c r="H30" s="319"/>
      <c r="I30" s="319"/>
      <c r="J30" s="307"/>
    </row>
    <row r="31" spans="1:10" s="312" customFormat="1">
      <c r="A31" s="311"/>
      <c r="B31" s="575" t="s">
        <v>324</v>
      </c>
      <c r="C31" s="576"/>
      <c r="D31" s="320">
        <f>SUM(D32:D40)</f>
        <v>0</v>
      </c>
      <c r="E31" s="320">
        <f>SUM(E32:E40)</f>
        <v>0</v>
      </c>
      <c r="F31" s="320">
        <f>+D31+E31</f>
        <v>0</v>
      </c>
      <c r="G31" s="320">
        <f>SUM(G32:G40)</f>
        <v>0</v>
      </c>
      <c r="H31" s="320">
        <f>SUM(H32:H40)</f>
        <v>0</v>
      </c>
      <c r="I31" s="320">
        <f>+F31-G31</f>
        <v>0</v>
      </c>
      <c r="J31" s="311"/>
    </row>
    <row r="32" spans="1:10" s="308" customFormat="1">
      <c r="A32" s="307"/>
      <c r="B32" s="309"/>
      <c r="C32" s="310" t="s">
        <v>325</v>
      </c>
      <c r="D32" s="319"/>
      <c r="E32" s="319"/>
      <c r="F32" s="320">
        <f t="shared" ref="F32:F40" si="8">+D32+E32</f>
        <v>0</v>
      </c>
      <c r="G32" s="319"/>
      <c r="H32" s="319"/>
      <c r="I32" s="320">
        <f t="shared" ref="I32:I40" si="9">+F32-G32</f>
        <v>0</v>
      </c>
      <c r="J32" s="307"/>
    </row>
    <row r="33" spans="1:10" s="308" customFormat="1">
      <c r="A33" s="307"/>
      <c r="B33" s="309"/>
      <c r="C33" s="310" t="s">
        <v>326</v>
      </c>
      <c r="D33" s="319"/>
      <c r="E33" s="319"/>
      <c r="F33" s="320">
        <f t="shared" si="8"/>
        <v>0</v>
      </c>
      <c r="G33" s="319"/>
      <c r="H33" s="319"/>
      <c r="I33" s="320">
        <f t="shared" si="9"/>
        <v>0</v>
      </c>
      <c r="J33" s="307"/>
    </row>
    <row r="34" spans="1:10" s="308" customFormat="1">
      <c r="A34" s="307"/>
      <c r="B34" s="309"/>
      <c r="C34" s="310" t="s">
        <v>327</v>
      </c>
      <c r="D34" s="319"/>
      <c r="E34" s="319"/>
      <c r="F34" s="320">
        <f t="shared" si="8"/>
        <v>0</v>
      </c>
      <c r="G34" s="319"/>
      <c r="H34" s="319"/>
      <c r="I34" s="320">
        <f t="shared" si="9"/>
        <v>0</v>
      </c>
      <c r="J34" s="307"/>
    </row>
    <row r="35" spans="1:10" s="308" customFormat="1">
      <c r="A35" s="307"/>
      <c r="B35" s="309"/>
      <c r="C35" s="310" t="s">
        <v>328</v>
      </c>
      <c r="D35" s="319"/>
      <c r="E35" s="319"/>
      <c r="F35" s="320">
        <f t="shared" si="8"/>
        <v>0</v>
      </c>
      <c r="G35" s="319"/>
      <c r="H35" s="319"/>
      <c r="I35" s="320">
        <f t="shared" si="9"/>
        <v>0</v>
      </c>
      <c r="J35" s="307"/>
    </row>
    <row r="36" spans="1:10" s="308" customFormat="1">
      <c r="A36" s="307"/>
      <c r="B36" s="309"/>
      <c r="C36" s="310" t="s">
        <v>329</v>
      </c>
      <c r="D36" s="319"/>
      <c r="E36" s="319"/>
      <c r="F36" s="320">
        <f t="shared" si="8"/>
        <v>0</v>
      </c>
      <c r="G36" s="319"/>
      <c r="H36" s="319"/>
      <c r="I36" s="320">
        <f t="shared" si="9"/>
        <v>0</v>
      </c>
      <c r="J36" s="307"/>
    </row>
    <row r="37" spans="1:10" s="308" customFormat="1">
      <c r="A37" s="307"/>
      <c r="B37" s="309"/>
      <c r="C37" s="310" t="s">
        <v>330</v>
      </c>
      <c r="D37" s="319"/>
      <c r="E37" s="319"/>
      <c r="F37" s="320">
        <f t="shared" si="8"/>
        <v>0</v>
      </c>
      <c r="G37" s="319"/>
      <c r="H37" s="319"/>
      <c r="I37" s="320">
        <f t="shared" si="9"/>
        <v>0</v>
      </c>
      <c r="J37" s="307"/>
    </row>
    <row r="38" spans="1:10" s="308" customFormat="1">
      <c r="A38" s="307"/>
      <c r="B38" s="309"/>
      <c r="C38" s="310" t="s">
        <v>331</v>
      </c>
      <c r="D38" s="319"/>
      <c r="E38" s="319"/>
      <c r="F38" s="320">
        <f t="shared" si="8"/>
        <v>0</v>
      </c>
      <c r="G38" s="319"/>
      <c r="H38" s="319"/>
      <c r="I38" s="320">
        <f t="shared" si="9"/>
        <v>0</v>
      </c>
      <c r="J38" s="307"/>
    </row>
    <row r="39" spans="1:10" s="308" customFormat="1">
      <c r="A39" s="307"/>
      <c r="B39" s="309"/>
      <c r="C39" s="310" t="s">
        <v>332</v>
      </c>
      <c r="D39" s="319"/>
      <c r="E39" s="319"/>
      <c r="F39" s="320">
        <f t="shared" si="8"/>
        <v>0</v>
      </c>
      <c r="G39" s="319"/>
      <c r="H39" s="319"/>
      <c r="I39" s="320">
        <f t="shared" si="9"/>
        <v>0</v>
      </c>
      <c r="J39" s="307"/>
    </row>
    <row r="40" spans="1:10" s="308" customFormat="1">
      <c r="A40" s="307"/>
      <c r="B40" s="309"/>
      <c r="C40" s="310" t="s">
        <v>333</v>
      </c>
      <c r="D40" s="319"/>
      <c r="E40" s="319"/>
      <c r="F40" s="320">
        <f t="shared" si="8"/>
        <v>0</v>
      </c>
      <c r="G40" s="319"/>
      <c r="H40" s="319"/>
      <c r="I40" s="320">
        <f t="shared" si="9"/>
        <v>0</v>
      </c>
      <c r="J40" s="307"/>
    </row>
    <row r="41" spans="1:10" s="308" customFormat="1">
      <c r="A41" s="307"/>
      <c r="B41" s="309"/>
      <c r="C41" s="310"/>
      <c r="D41" s="319"/>
      <c r="E41" s="319"/>
      <c r="F41" s="319"/>
      <c r="G41" s="319"/>
      <c r="H41" s="319"/>
      <c r="I41" s="319"/>
      <c r="J41" s="307"/>
    </row>
    <row r="42" spans="1:10" s="312" customFormat="1">
      <c r="A42" s="311"/>
      <c r="B42" s="575" t="s">
        <v>334</v>
      </c>
      <c r="C42" s="576"/>
      <c r="D42" s="320">
        <f>SUM(D43:D46)</f>
        <v>0</v>
      </c>
      <c r="E42" s="320">
        <f>SUM(E43:E46)</f>
        <v>0</v>
      </c>
      <c r="F42" s="320">
        <f>+D42+E42</f>
        <v>0</v>
      </c>
      <c r="G42" s="320">
        <f t="shared" ref="G42:H42" si="10">SUM(G43:G46)</f>
        <v>0</v>
      </c>
      <c r="H42" s="320">
        <f t="shared" si="10"/>
        <v>0</v>
      </c>
      <c r="I42" s="320">
        <f>+F42-G42</f>
        <v>0</v>
      </c>
      <c r="J42" s="311"/>
    </row>
    <row r="43" spans="1:10" s="308" customFormat="1">
      <c r="A43" s="307"/>
      <c r="B43" s="309"/>
      <c r="C43" s="310" t="s">
        <v>335</v>
      </c>
      <c r="D43" s="319"/>
      <c r="E43" s="319"/>
      <c r="F43" s="320">
        <f t="shared" ref="F43:F46" si="11">+D43+E43</f>
        <v>0</v>
      </c>
      <c r="G43" s="319"/>
      <c r="H43" s="319"/>
      <c r="I43" s="320">
        <f t="shared" ref="I43:I46" si="12">+F43-G43</f>
        <v>0</v>
      </c>
      <c r="J43" s="307"/>
    </row>
    <row r="44" spans="1:10" s="308" customFormat="1" ht="22.5">
      <c r="A44" s="307"/>
      <c r="B44" s="309"/>
      <c r="C44" s="310" t="s">
        <v>336</v>
      </c>
      <c r="D44" s="319"/>
      <c r="E44" s="319"/>
      <c r="F44" s="320">
        <f t="shared" si="11"/>
        <v>0</v>
      </c>
      <c r="G44" s="319"/>
      <c r="H44" s="319"/>
      <c r="I44" s="320">
        <f t="shared" si="12"/>
        <v>0</v>
      </c>
      <c r="J44" s="307"/>
    </row>
    <row r="45" spans="1:10" s="308" customFormat="1">
      <c r="A45" s="307"/>
      <c r="B45" s="309"/>
      <c r="C45" s="310" t="s">
        <v>337</v>
      </c>
      <c r="D45" s="319"/>
      <c r="E45" s="319"/>
      <c r="F45" s="320">
        <f t="shared" si="11"/>
        <v>0</v>
      </c>
      <c r="G45" s="319"/>
      <c r="H45" s="319"/>
      <c r="I45" s="320">
        <f t="shared" si="12"/>
        <v>0</v>
      </c>
      <c r="J45" s="307"/>
    </row>
    <row r="46" spans="1:10" s="308" customFormat="1">
      <c r="A46" s="307"/>
      <c r="B46" s="309"/>
      <c r="C46" s="310" t="s">
        <v>338</v>
      </c>
      <c r="D46" s="319"/>
      <c r="E46" s="319"/>
      <c r="F46" s="320">
        <f t="shared" si="11"/>
        <v>0</v>
      </c>
      <c r="G46" s="319"/>
      <c r="H46" s="319"/>
      <c r="I46" s="320">
        <f t="shared" si="12"/>
        <v>0</v>
      </c>
      <c r="J46" s="307"/>
    </row>
    <row r="47" spans="1:10" s="308" customFormat="1">
      <c r="A47" s="307"/>
      <c r="B47" s="313"/>
      <c r="C47" s="314"/>
      <c r="D47" s="321"/>
      <c r="E47" s="321"/>
      <c r="F47" s="321"/>
      <c r="G47" s="321"/>
      <c r="H47" s="321"/>
      <c r="I47" s="321"/>
      <c r="J47" s="307"/>
    </row>
    <row r="48" spans="1:10" s="312" customFormat="1" ht="24" customHeight="1">
      <c r="A48" s="311"/>
      <c r="B48" s="315"/>
      <c r="C48" s="316" t="s">
        <v>251</v>
      </c>
      <c r="D48" s="322">
        <f>+D12+D22+D31+D42</f>
        <v>0</v>
      </c>
      <c r="E48" s="322">
        <f t="shared" ref="E48:I48" si="13">+E12+E22+E31+E42</f>
        <v>0</v>
      </c>
      <c r="F48" s="322">
        <f t="shared" si="13"/>
        <v>0</v>
      </c>
      <c r="G48" s="322">
        <f t="shared" si="13"/>
        <v>0</v>
      </c>
      <c r="H48" s="322">
        <f t="shared" si="13"/>
        <v>0</v>
      </c>
      <c r="I48" s="322">
        <f t="shared" si="13"/>
        <v>0</v>
      </c>
      <c r="J48" s="311"/>
    </row>
    <row r="50" spans="4:9" ht="15.75">
      <c r="D50" s="323"/>
      <c r="E50" s="323"/>
      <c r="F50" s="323"/>
      <c r="G50" s="323"/>
      <c r="H50" s="323"/>
      <c r="I50" s="323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22" workbookViewId="0">
      <selection activeCell="K63" sqref="K63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76"/>
      <c r="B1" s="276"/>
      <c r="C1" s="276"/>
      <c r="D1" s="276"/>
      <c r="E1" s="276"/>
      <c r="F1" s="276"/>
      <c r="G1" s="276"/>
      <c r="H1" s="276"/>
      <c r="I1" s="276"/>
      <c r="J1" s="276"/>
    </row>
    <row r="2" spans="1:10">
      <c r="A2" s="276"/>
      <c r="B2" s="556" t="s">
        <v>193</v>
      </c>
      <c r="C2" s="557"/>
      <c r="D2" s="557"/>
      <c r="E2" s="557"/>
      <c r="F2" s="557"/>
      <c r="G2" s="557"/>
      <c r="H2" s="557"/>
      <c r="I2" s="558"/>
      <c r="J2" s="276"/>
    </row>
    <row r="3" spans="1:10">
      <c r="A3" s="276"/>
      <c r="B3" s="559" t="s">
        <v>453</v>
      </c>
      <c r="C3" s="560"/>
      <c r="D3" s="560"/>
      <c r="E3" s="560"/>
      <c r="F3" s="560"/>
      <c r="G3" s="560"/>
      <c r="H3" s="560"/>
      <c r="I3" s="561"/>
      <c r="J3" s="276"/>
    </row>
    <row r="4" spans="1:10">
      <c r="A4" s="276"/>
      <c r="B4" s="559" t="s">
        <v>182</v>
      </c>
      <c r="C4" s="560"/>
      <c r="D4" s="560"/>
      <c r="E4" s="560"/>
      <c r="F4" s="560"/>
      <c r="G4" s="560"/>
      <c r="H4" s="560"/>
      <c r="I4" s="561"/>
      <c r="J4" s="276"/>
    </row>
    <row r="5" spans="1:10">
      <c r="A5" s="276"/>
      <c r="B5" s="562" t="s">
        <v>215</v>
      </c>
      <c r="C5" s="563"/>
      <c r="D5" s="563"/>
      <c r="E5" s="563"/>
      <c r="F5" s="563"/>
      <c r="G5" s="563"/>
      <c r="H5" s="563"/>
      <c r="I5" s="564"/>
      <c r="J5" s="276"/>
    </row>
    <row r="6" spans="1:10">
      <c r="A6" s="276"/>
      <c r="B6" s="276"/>
      <c r="C6" s="276"/>
      <c r="D6" s="276"/>
      <c r="E6" s="276"/>
      <c r="F6" s="276"/>
      <c r="G6" s="276"/>
      <c r="H6" s="276"/>
      <c r="I6" s="276"/>
      <c r="J6" s="276"/>
    </row>
    <row r="7" spans="1:10">
      <c r="A7" s="276"/>
      <c r="B7" s="585" t="s">
        <v>339</v>
      </c>
      <c r="C7" s="585"/>
      <c r="D7" s="585" t="s">
        <v>340</v>
      </c>
      <c r="E7" s="585"/>
      <c r="F7" s="585" t="s">
        <v>341</v>
      </c>
      <c r="G7" s="585"/>
      <c r="H7" s="585" t="s">
        <v>342</v>
      </c>
      <c r="I7" s="585"/>
      <c r="J7" s="276"/>
    </row>
    <row r="8" spans="1:10">
      <c r="A8" s="276"/>
      <c r="B8" s="585"/>
      <c r="C8" s="585"/>
      <c r="D8" s="585" t="s">
        <v>343</v>
      </c>
      <c r="E8" s="585"/>
      <c r="F8" s="585" t="s">
        <v>344</v>
      </c>
      <c r="G8" s="585"/>
      <c r="H8" s="585" t="s">
        <v>345</v>
      </c>
      <c r="I8" s="585"/>
      <c r="J8" s="276"/>
    </row>
    <row r="9" spans="1:10">
      <c r="A9" s="276"/>
      <c r="B9" s="559" t="s">
        <v>346</v>
      </c>
      <c r="C9" s="560"/>
      <c r="D9" s="560"/>
      <c r="E9" s="560"/>
      <c r="F9" s="560"/>
      <c r="G9" s="560"/>
      <c r="H9" s="560"/>
      <c r="I9" s="561"/>
      <c r="J9" s="276"/>
    </row>
    <row r="10" spans="1:10">
      <c r="A10" s="276"/>
      <c r="B10" s="582" t="s">
        <v>442</v>
      </c>
      <c r="C10" s="582"/>
      <c r="D10" s="584"/>
      <c r="E10" s="584"/>
      <c r="F10" s="583">
        <v>23157895</v>
      </c>
      <c r="G10" s="583"/>
      <c r="H10" s="583">
        <f>+D10-F10</f>
        <v>-23157895</v>
      </c>
      <c r="I10" s="583"/>
      <c r="J10" s="276"/>
    </row>
    <row r="11" spans="1:10">
      <c r="A11" s="276"/>
      <c r="B11" s="582" t="s">
        <v>443</v>
      </c>
      <c r="C11" s="582" t="s">
        <v>443</v>
      </c>
      <c r="D11" s="584"/>
      <c r="E11" s="584"/>
      <c r="F11" s="583">
        <v>50756573</v>
      </c>
      <c r="G11" s="583"/>
      <c r="H11" s="583">
        <f t="shared" ref="H11:H18" si="0">+D11-F11</f>
        <v>-50756573</v>
      </c>
      <c r="I11" s="583"/>
      <c r="J11" s="276"/>
    </row>
    <row r="12" spans="1:10">
      <c r="A12" s="276"/>
      <c r="B12" s="582" t="s">
        <v>444</v>
      </c>
      <c r="C12" s="582" t="s">
        <v>444</v>
      </c>
      <c r="D12" s="584"/>
      <c r="E12" s="584"/>
      <c r="F12" s="583">
        <v>53571429</v>
      </c>
      <c r="G12" s="583"/>
      <c r="H12" s="583">
        <f t="shared" si="0"/>
        <v>-53571429</v>
      </c>
      <c r="I12" s="583"/>
      <c r="J12" s="276"/>
    </row>
    <row r="13" spans="1:10">
      <c r="A13" s="276"/>
      <c r="B13" s="582" t="s">
        <v>445</v>
      </c>
      <c r="C13" s="582" t="s">
        <v>445</v>
      </c>
      <c r="D13" s="583">
        <v>39088827</v>
      </c>
      <c r="E13" s="583"/>
      <c r="F13" s="583"/>
      <c r="G13" s="583"/>
      <c r="H13" s="583">
        <f t="shared" si="0"/>
        <v>39088827</v>
      </c>
      <c r="I13" s="583"/>
      <c r="J13" s="276"/>
    </row>
    <row r="14" spans="1:10">
      <c r="A14" s="276"/>
      <c r="B14" s="582" t="s">
        <v>446</v>
      </c>
      <c r="C14" s="582" t="s">
        <v>446</v>
      </c>
      <c r="D14" s="584"/>
      <c r="E14" s="584"/>
      <c r="F14" s="583">
        <v>10557762.439999999</v>
      </c>
      <c r="G14" s="583"/>
      <c r="H14" s="583">
        <f t="shared" si="0"/>
        <v>-10557762.439999999</v>
      </c>
      <c r="I14" s="583"/>
      <c r="J14" s="276"/>
    </row>
    <row r="15" spans="1:10">
      <c r="A15" s="276"/>
      <c r="B15" s="582" t="s">
        <v>447</v>
      </c>
      <c r="C15" s="582" t="s">
        <v>447</v>
      </c>
      <c r="D15" s="584"/>
      <c r="E15" s="584"/>
      <c r="F15" s="583">
        <v>116016750</v>
      </c>
      <c r="G15" s="583"/>
      <c r="H15" s="583">
        <f t="shared" si="0"/>
        <v>-116016750</v>
      </c>
      <c r="I15" s="583"/>
      <c r="J15" s="276"/>
    </row>
    <row r="16" spans="1:10">
      <c r="A16" s="276"/>
      <c r="B16" s="582" t="s">
        <v>448</v>
      </c>
      <c r="C16" s="582" t="s">
        <v>448</v>
      </c>
      <c r="D16" s="583">
        <v>30000000</v>
      </c>
      <c r="E16" s="583"/>
      <c r="F16" s="583"/>
      <c r="G16" s="583"/>
      <c r="H16" s="583">
        <f>+D16-F16</f>
        <v>30000000</v>
      </c>
      <c r="I16" s="583"/>
      <c r="J16" s="276"/>
    </row>
    <row r="17" spans="1:10">
      <c r="A17" s="276"/>
      <c r="B17" s="582" t="s">
        <v>449</v>
      </c>
      <c r="C17" s="582" t="s">
        <v>449</v>
      </c>
      <c r="D17" s="583">
        <v>800000000</v>
      </c>
      <c r="E17" s="583"/>
      <c r="F17" s="583">
        <v>1200000</v>
      </c>
      <c r="G17" s="583"/>
      <c r="H17" s="583">
        <f t="shared" si="0"/>
        <v>798800000</v>
      </c>
      <c r="I17" s="583"/>
      <c r="J17" s="276"/>
    </row>
    <row r="18" spans="1:10">
      <c r="A18" s="276"/>
      <c r="B18" s="582" t="s">
        <v>450</v>
      </c>
      <c r="C18" s="582" t="s">
        <v>450</v>
      </c>
      <c r="D18" s="583">
        <v>600000000</v>
      </c>
      <c r="E18" s="583"/>
      <c r="F18" s="583"/>
      <c r="G18" s="583"/>
      <c r="H18" s="583">
        <f t="shared" si="0"/>
        <v>600000000</v>
      </c>
      <c r="I18" s="583"/>
      <c r="J18" s="276"/>
    </row>
    <row r="19" spans="1:10">
      <c r="A19" s="276"/>
      <c r="B19" s="582"/>
      <c r="C19" s="582"/>
      <c r="D19" s="584"/>
      <c r="E19" s="584"/>
      <c r="F19" s="584"/>
      <c r="G19" s="584"/>
      <c r="H19" s="583"/>
      <c r="I19" s="583"/>
      <c r="J19" s="276"/>
    </row>
    <row r="20" spans="1:10">
      <c r="A20" s="276"/>
      <c r="B20" s="581" t="s">
        <v>347</v>
      </c>
      <c r="C20" s="581"/>
      <c r="D20" s="580">
        <f>SUM(D10:E19)</f>
        <v>1469088827</v>
      </c>
      <c r="E20" s="580"/>
      <c r="F20" s="580">
        <f>SUM(F10:G19)</f>
        <v>255260409.44</v>
      </c>
      <c r="G20" s="580"/>
      <c r="H20" s="580">
        <f>+D20-F20</f>
        <v>1213828417.5599999</v>
      </c>
      <c r="I20" s="580"/>
      <c r="J20" s="276"/>
    </row>
    <row r="21" spans="1:10">
      <c r="A21" s="276"/>
      <c r="B21" s="577"/>
      <c r="C21" s="577"/>
      <c r="D21" s="577"/>
      <c r="E21" s="577"/>
      <c r="F21" s="577"/>
      <c r="G21" s="577"/>
      <c r="H21" s="577"/>
      <c r="I21" s="577"/>
      <c r="J21" s="276"/>
    </row>
    <row r="22" spans="1:10">
      <c r="A22" s="276"/>
      <c r="B22" s="559" t="s">
        <v>348</v>
      </c>
      <c r="C22" s="560"/>
      <c r="D22" s="560"/>
      <c r="E22" s="560"/>
      <c r="F22" s="560"/>
      <c r="G22" s="560"/>
      <c r="H22" s="560"/>
      <c r="I22" s="561"/>
      <c r="J22" s="276"/>
    </row>
    <row r="23" spans="1:10">
      <c r="A23" s="276"/>
      <c r="B23" s="577"/>
      <c r="C23" s="577"/>
      <c r="D23" s="577"/>
      <c r="E23" s="577"/>
      <c r="F23" s="577"/>
      <c r="G23" s="577"/>
      <c r="H23" s="577"/>
      <c r="I23" s="577"/>
      <c r="J23" s="276"/>
    </row>
    <row r="24" spans="1:10">
      <c r="A24" s="276"/>
      <c r="B24" s="577"/>
      <c r="C24" s="577"/>
      <c r="D24" s="577"/>
      <c r="E24" s="577"/>
      <c r="F24" s="577"/>
      <c r="G24" s="577"/>
      <c r="H24" s="578"/>
      <c r="I24" s="579"/>
      <c r="J24" s="276"/>
    </row>
    <row r="25" spans="1:10">
      <c r="A25" s="276"/>
      <c r="B25" s="577"/>
      <c r="C25" s="577"/>
      <c r="D25" s="577"/>
      <c r="E25" s="577"/>
      <c r="F25" s="577"/>
      <c r="G25" s="577"/>
      <c r="H25" s="578"/>
      <c r="I25" s="579"/>
      <c r="J25" s="276"/>
    </row>
    <row r="26" spans="1:10">
      <c r="A26" s="276"/>
      <c r="B26" s="577"/>
      <c r="C26" s="577"/>
      <c r="D26" s="577"/>
      <c r="E26" s="577"/>
      <c r="F26" s="577"/>
      <c r="G26" s="577"/>
      <c r="H26" s="578"/>
      <c r="I26" s="579"/>
      <c r="J26" s="276"/>
    </row>
    <row r="27" spans="1:10">
      <c r="A27" s="276"/>
      <c r="B27" s="577"/>
      <c r="C27" s="577"/>
      <c r="D27" s="577"/>
      <c r="E27" s="577"/>
      <c r="F27" s="577"/>
      <c r="G27" s="577"/>
      <c r="H27" s="578"/>
      <c r="I27" s="579"/>
      <c r="J27" s="276"/>
    </row>
    <row r="28" spans="1:10">
      <c r="A28" s="276"/>
      <c r="B28" s="577"/>
      <c r="C28" s="577"/>
      <c r="D28" s="577"/>
      <c r="E28" s="577"/>
      <c r="F28" s="577"/>
      <c r="G28" s="577"/>
      <c r="H28" s="578"/>
      <c r="I28" s="579"/>
      <c r="J28" s="276"/>
    </row>
    <row r="29" spans="1:10">
      <c r="A29" s="276"/>
      <c r="B29" s="577"/>
      <c r="C29" s="577"/>
      <c r="D29" s="577"/>
      <c r="E29" s="577"/>
      <c r="F29" s="577"/>
      <c r="G29" s="577"/>
      <c r="H29" s="578"/>
      <c r="I29" s="579"/>
      <c r="J29" s="276"/>
    </row>
    <row r="30" spans="1:10">
      <c r="A30" s="276"/>
      <c r="B30" s="577"/>
      <c r="C30" s="577"/>
      <c r="D30" s="577"/>
      <c r="E30" s="577"/>
      <c r="F30" s="577"/>
      <c r="G30" s="577"/>
      <c r="H30" s="578"/>
      <c r="I30" s="579"/>
      <c r="J30" s="276"/>
    </row>
    <row r="31" spans="1:10">
      <c r="A31" s="276"/>
      <c r="B31" s="577"/>
      <c r="C31" s="577"/>
      <c r="D31" s="577"/>
      <c r="E31" s="577"/>
      <c r="F31" s="577"/>
      <c r="G31" s="577"/>
      <c r="H31" s="578"/>
      <c r="I31" s="579"/>
      <c r="J31" s="276"/>
    </row>
    <row r="32" spans="1:10">
      <c r="A32" s="276"/>
      <c r="B32" s="577" t="s">
        <v>349</v>
      </c>
      <c r="C32" s="577"/>
      <c r="D32" s="577">
        <f>SUM(D23:E31)</f>
        <v>0</v>
      </c>
      <c r="E32" s="577"/>
      <c r="F32" s="577">
        <f>SUM(F23:G31)</f>
        <v>0</v>
      </c>
      <c r="G32" s="577"/>
      <c r="H32" s="577">
        <f>+D32-F32</f>
        <v>0</v>
      </c>
      <c r="I32" s="577"/>
      <c r="J32" s="276"/>
    </row>
    <row r="33" spans="1:10">
      <c r="A33" s="276"/>
      <c r="B33" s="577"/>
      <c r="C33" s="577"/>
      <c r="D33" s="577"/>
      <c r="E33" s="577"/>
      <c r="F33" s="577"/>
      <c r="G33" s="577"/>
      <c r="H33" s="577"/>
      <c r="I33" s="577"/>
      <c r="J33" s="276"/>
    </row>
    <row r="34" spans="1:10">
      <c r="A34" s="276"/>
      <c r="B34" s="578" t="s">
        <v>138</v>
      </c>
      <c r="C34" s="579"/>
      <c r="D34" s="580">
        <f>+D20+D32</f>
        <v>1469088827</v>
      </c>
      <c r="E34" s="580"/>
      <c r="F34" s="580">
        <f>+F20+F32</f>
        <v>255260409.44</v>
      </c>
      <c r="G34" s="580"/>
      <c r="H34" s="580">
        <f>+H20+H32</f>
        <v>1213828417.5599999</v>
      </c>
      <c r="I34" s="580"/>
      <c r="J34" s="276"/>
    </row>
    <row r="35" spans="1:10">
      <c r="A35" s="276"/>
      <c r="B35" s="276"/>
      <c r="C35" s="276"/>
      <c r="D35" s="276"/>
      <c r="E35" s="276"/>
      <c r="F35" s="276"/>
      <c r="G35" s="276"/>
      <c r="H35" s="276"/>
      <c r="I35" s="276"/>
      <c r="J35" s="276"/>
    </row>
  </sheetData>
  <mergeCells count="110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7:C17"/>
    <mergeCell ref="D17:E17"/>
    <mergeCell ref="F17:G17"/>
    <mergeCell ref="H17:I17"/>
    <mergeCell ref="B13:C13"/>
    <mergeCell ref="D13:E13"/>
    <mergeCell ref="F13:G13"/>
    <mergeCell ref="H13:I13"/>
    <mergeCell ref="B14:C14"/>
    <mergeCell ref="D14:E14"/>
    <mergeCell ref="F14:G14"/>
    <mergeCell ref="H14:I14"/>
    <mergeCell ref="B16:C16"/>
    <mergeCell ref="D16:E16"/>
    <mergeCell ref="F16:G16"/>
    <mergeCell ref="H16:I16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25:C25"/>
    <mergeCell ref="D25:E25"/>
    <mergeCell ref="F25:G25"/>
    <mergeCell ref="H25:I25"/>
    <mergeCell ref="B26:C26"/>
    <mergeCell ref="D26:E26"/>
    <mergeCell ref="F26:G26"/>
    <mergeCell ref="H26:I26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K63" sqref="K63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24" customFormat="1" ht="12.75">
      <c r="A1" s="589" t="s">
        <v>193</v>
      </c>
      <c r="B1" s="590"/>
      <c r="C1" s="591"/>
    </row>
    <row r="2" spans="1:3" s="324" customFormat="1" ht="12.75">
      <c r="A2" s="592" t="s">
        <v>453</v>
      </c>
      <c r="B2" s="593"/>
      <c r="C2" s="594"/>
    </row>
    <row r="3" spans="1:3" s="324" customFormat="1" ht="12.75">
      <c r="A3" s="592" t="s">
        <v>350</v>
      </c>
      <c r="B3" s="593"/>
      <c r="C3" s="594"/>
    </row>
    <row r="4" spans="1:3" s="324" customFormat="1" ht="12.75">
      <c r="A4" s="595" t="s">
        <v>215</v>
      </c>
      <c r="B4" s="596"/>
      <c r="C4" s="597"/>
    </row>
    <row r="5" spans="1:3">
      <c r="A5" s="276"/>
      <c r="B5" s="276"/>
    </row>
    <row r="6" spans="1:3">
      <c r="A6" s="325" t="s">
        <v>339</v>
      </c>
      <c r="B6" s="325" t="s">
        <v>222</v>
      </c>
      <c r="C6" s="325" t="s">
        <v>248</v>
      </c>
    </row>
    <row r="7" spans="1:3" s="324" customFormat="1" ht="12.75">
      <c r="A7" s="598" t="s">
        <v>346</v>
      </c>
      <c r="B7" s="599"/>
      <c r="C7" s="600"/>
    </row>
    <row r="8" spans="1:3" s="324" customFormat="1" ht="12.75">
      <c r="A8" s="356" t="s">
        <v>442</v>
      </c>
      <c r="B8" s="354">
        <v>1382488</v>
      </c>
      <c r="C8" s="354">
        <v>1382488</v>
      </c>
    </row>
    <row r="9" spans="1:3" s="324" customFormat="1" ht="12.75">
      <c r="A9" s="356" t="s">
        <v>443</v>
      </c>
      <c r="B9" s="354">
        <v>28252053</v>
      </c>
      <c r="C9" s="354">
        <v>28252053</v>
      </c>
    </row>
    <row r="10" spans="1:3" s="324" customFormat="1" ht="12.75">
      <c r="A10" s="356" t="s">
        <v>444</v>
      </c>
      <c r="B10" s="354">
        <v>30656547</v>
      </c>
      <c r="C10" s="354">
        <v>30656547</v>
      </c>
    </row>
    <row r="11" spans="1:3" s="324" customFormat="1" ht="12.75">
      <c r="A11" s="356" t="s">
        <v>445</v>
      </c>
      <c r="B11" s="354">
        <v>24612871</v>
      </c>
      <c r="C11" s="354">
        <v>24612871</v>
      </c>
    </row>
    <row r="12" spans="1:3" s="324" customFormat="1" ht="12.75">
      <c r="A12" s="356" t="s">
        <v>446</v>
      </c>
      <c r="B12" s="354">
        <v>3641198</v>
      </c>
      <c r="C12" s="354">
        <v>3641198</v>
      </c>
    </row>
    <row r="13" spans="1:3" s="324" customFormat="1" ht="12.75">
      <c r="A13" s="356" t="s">
        <v>447</v>
      </c>
      <c r="B13" s="354">
        <v>32230574</v>
      </c>
      <c r="C13" s="354">
        <v>32230574</v>
      </c>
    </row>
    <row r="14" spans="1:3" s="324" customFormat="1" ht="12.75">
      <c r="A14" s="356" t="s">
        <v>448</v>
      </c>
      <c r="B14" s="354">
        <v>58224766</v>
      </c>
      <c r="C14" s="354">
        <v>58224766</v>
      </c>
    </row>
    <row r="15" spans="1:3" s="324" customFormat="1" ht="12.75">
      <c r="A15" s="356" t="s">
        <v>449</v>
      </c>
      <c r="B15" s="354">
        <v>32168665</v>
      </c>
      <c r="C15" s="354">
        <v>32168665</v>
      </c>
    </row>
    <row r="16" spans="1:3" s="324" customFormat="1" ht="12.75">
      <c r="A16" s="356" t="s">
        <v>450</v>
      </c>
      <c r="B16" s="354">
        <v>21979668</v>
      </c>
      <c r="C16" s="354">
        <v>21979668</v>
      </c>
    </row>
    <row r="17" spans="1:3" s="324" customFormat="1" ht="12.75">
      <c r="A17" s="356"/>
      <c r="B17" s="354"/>
      <c r="C17" s="354"/>
    </row>
    <row r="18" spans="1:3" s="324" customFormat="1" ht="12.75">
      <c r="A18" s="359" t="s">
        <v>351</v>
      </c>
      <c r="B18" s="358">
        <f>SUM(B8:B17)</f>
        <v>233148830</v>
      </c>
      <c r="C18" s="355">
        <f>SUM(C8:C17)</f>
        <v>233148830</v>
      </c>
    </row>
    <row r="19" spans="1:3" s="324" customFormat="1" ht="12.75">
      <c r="A19" s="326"/>
      <c r="B19" s="326"/>
      <c r="C19" s="327"/>
    </row>
    <row r="20" spans="1:3" s="324" customFormat="1" ht="12.75">
      <c r="A20" s="586" t="s">
        <v>348</v>
      </c>
      <c r="B20" s="587"/>
      <c r="C20" s="588"/>
    </row>
    <row r="21" spans="1:3" s="324" customFormat="1" ht="12.75">
      <c r="A21" s="326"/>
      <c r="B21" s="326"/>
      <c r="C21" s="327"/>
    </row>
    <row r="22" spans="1:3" s="324" customFormat="1" ht="12.75">
      <c r="A22" s="326"/>
      <c r="B22" s="326"/>
      <c r="C22" s="327"/>
    </row>
    <row r="23" spans="1:3" s="324" customFormat="1" ht="12.75">
      <c r="A23" s="326"/>
      <c r="B23" s="326"/>
      <c r="C23" s="327"/>
    </row>
    <row r="24" spans="1:3" s="324" customFormat="1" ht="12.75">
      <c r="A24" s="326"/>
      <c r="B24" s="326"/>
      <c r="C24" s="327"/>
    </row>
    <row r="25" spans="1:3" s="324" customFormat="1" ht="12.75">
      <c r="A25" s="326"/>
      <c r="B25" s="326"/>
      <c r="C25" s="327"/>
    </row>
    <row r="26" spans="1:3" s="324" customFormat="1" ht="12.75">
      <c r="A26" s="326"/>
      <c r="B26" s="326"/>
      <c r="C26" s="327"/>
    </row>
    <row r="27" spans="1:3" s="324" customFormat="1" ht="12.75">
      <c r="A27" s="326"/>
      <c r="B27" s="326"/>
      <c r="C27" s="327"/>
    </row>
    <row r="28" spans="1:3" s="324" customFormat="1" ht="12.75">
      <c r="A28" s="326"/>
      <c r="B28" s="326"/>
      <c r="C28" s="327"/>
    </row>
    <row r="29" spans="1:3" s="324" customFormat="1" ht="12.75">
      <c r="A29" s="326"/>
      <c r="B29" s="326"/>
      <c r="C29" s="327"/>
    </row>
    <row r="30" spans="1:3" s="324" customFormat="1" ht="12.75">
      <c r="A30" s="326"/>
      <c r="B30" s="326"/>
      <c r="C30" s="327"/>
    </row>
    <row r="31" spans="1:3" s="324" customFormat="1" ht="12.75">
      <c r="A31" s="326"/>
      <c r="B31" s="326"/>
      <c r="C31" s="327"/>
    </row>
    <row r="32" spans="1:3" s="324" customFormat="1" ht="12.75">
      <c r="A32" s="326"/>
      <c r="B32" s="326"/>
      <c r="C32" s="327"/>
    </row>
    <row r="33" spans="1:3" s="324" customFormat="1" ht="12.75">
      <c r="A33" s="357" t="s">
        <v>352</v>
      </c>
      <c r="B33" s="355">
        <f>SUM(B21:B32)</f>
        <v>0</v>
      </c>
      <c r="C33" s="355">
        <f>SUM(C21:C32)</f>
        <v>0</v>
      </c>
    </row>
    <row r="34" spans="1:3" s="324" customFormat="1" ht="12.75">
      <c r="A34" s="326"/>
      <c r="B34" s="326"/>
      <c r="C34" s="327"/>
    </row>
    <row r="35" spans="1:3" s="324" customFormat="1" ht="12.75">
      <c r="A35" s="360" t="s">
        <v>138</v>
      </c>
      <c r="B35" s="358">
        <f>+B18+B33</f>
        <v>233148830</v>
      </c>
      <c r="C35" s="358">
        <f>+C18+C33</f>
        <v>233148830</v>
      </c>
    </row>
    <row r="38" spans="1:3">
      <c r="A38" s="381"/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 verticalCentered="1"/>
  <pageMargins left="0.51181102362204722" right="0.31496062992125984" top="0.55118110236220474" bottom="0.94488188976377963" header="0.31496062992125984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K63" sqref="K63"/>
    </sheetView>
  </sheetViews>
  <sheetFormatPr baseColWidth="10" defaultRowHeight="15"/>
  <cols>
    <col min="1" max="1" width="2.140625" style="276" customWidth="1"/>
    <col min="2" max="3" width="3.7109375" style="242" customWidth="1"/>
    <col min="4" max="4" width="65.7109375" style="242" customWidth="1"/>
    <col min="5" max="5" width="12.7109375" style="242" customWidth="1"/>
    <col min="6" max="6" width="14.28515625" style="242" customWidth="1"/>
    <col min="7" max="8" width="12.7109375" style="242" customWidth="1"/>
    <col min="9" max="9" width="11.42578125" style="242" customWidth="1"/>
    <col min="10" max="10" width="12.85546875" style="242" customWidth="1"/>
    <col min="11" max="11" width="3.140625" style="276" customWidth="1"/>
  </cols>
  <sheetData>
    <row r="1" spans="2:10" s="276" customFormat="1" ht="6.75" customHeight="1">
      <c r="B1" s="241"/>
      <c r="C1" s="241"/>
      <c r="D1" s="241"/>
      <c r="E1" s="241"/>
      <c r="F1" s="241"/>
      <c r="G1" s="241"/>
      <c r="H1" s="241"/>
      <c r="I1" s="241"/>
    </row>
    <row r="2" spans="2:10">
      <c r="B2" s="556" t="s">
        <v>193</v>
      </c>
      <c r="C2" s="557"/>
      <c r="D2" s="557"/>
      <c r="E2" s="557"/>
      <c r="F2" s="557"/>
      <c r="G2" s="557"/>
      <c r="H2" s="557"/>
      <c r="I2" s="557"/>
      <c r="J2" s="558"/>
    </row>
    <row r="3" spans="2:10">
      <c r="B3" s="556" t="s">
        <v>453</v>
      </c>
      <c r="C3" s="557"/>
      <c r="D3" s="557"/>
      <c r="E3" s="557"/>
      <c r="F3" s="557"/>
      <c r="G3" s="557"/>
      <c r="H3" s="557"/>
      <c r="I3" s="557"/>
      <c r="J3" s="558"/>
    </row>
    <row r="4" spans="2:10">
      <c r="B4" s="559" t="s">
        <v>353</v>
      </c>
      <c r="C4" s="560"/>
      <c r="D4" s="560"/>
      <c r="E4" s="560"/>
      <c r="F4" s="560"/>
      <c r="G4" s="560"/>
      <c r="H4" s="560"/>
      <c r="I4" s="560"/>
      <c r="J4" s="561"/>
    </row>
    <row r="5" spans="2:10">
      <c r="B5" s="562" t="s">
        <v>307</v>
      </c>
      <c r="C5" s="563"/>
      <c r="D5" s="563"/>
      <c r="E5" s="563"/>
      <c r="F5" s="563"/>
      <c r="G5" s="563"/>
      <c r="H5" s="563"/>
      <c r="I5" s="563"/>
      <c r="J5" s="564"/>
    </row>
    <row r="6" spans="2:10" s="276" customFormat="1" ht="2.25" customHeight="1">
      <c r="B6" s="328"/>
      <c r="C6" s="328"/>
      <c r="D6" s="328"/>
      <c r="E6" s="328"/>
      <c r="F6" s="328"/>
      <c r="G6" s="328"/>
      <c r="H6" s="328"/>
      <c r="I6" s="328"/>
      <c r="J6" s="328"/>
    </row>
    <row r="7" spans="2:10">
      <c r="B7" s="567" t="s">
        <v>76</v>
      </c>
      <c r="C7" s="608"/>
      <c r="D7" s="568"/>
      <c r="E7" s="566" t="s">
        <v>253</v>
      </c>
      <c r="F7" s="566"/>
      <c r="G7" s="566"/>
      <c r="H7" s="566"/>
      <c r="I7" s="566"/>
      <c r="J7" s="566" t="s">
        <v>245</v>
      </c>
    </row>
    <row r="8" spans="2:10" ht="22.5">
      <c r="B8" s="569"/>
      <c r="C8" s="609"/>
      <c r="D8" s="570"/>
      <c r="E8" s="277" t="s">
        <v>246</v>
      </c>
      <c r="F8" s="277" t="s">
        <v>247</v>
      </c>
      <c r="G8" s="277" t="s">
        <v>221</v>
      </c>
      <c r="H8" s="277" t="s">
        <v>222</v>
      </c>
      <c r="I8" s="277" t="s">
        <v>248</v>
      </c>
      <c r="J8" s="566"/>
    </row>
    <row r="9" spans="2:10" ht="15.75" customHeight="1">
      <c r="B9" s="571"/>
      <c r="C9" s="610"/>
      <c r="D9" s="572"/>
      <c r="E9" s="277">
        <v>1</v>
      </c>
      <c r="F9" s="277">
        <v>2</v>
      </c>
      <c r="G9" s="277" t="s">
        <v>249</v>
      </c>
      <c r="H9" s="277">
        <v>4</v>
      </c>
      <c r="I9" s="277">
        <v>5</v>
      </c>
      <c r="J9" s="277" t="s">
        <v>250</v>
      </c>
    </row>
    <row r="10" spans="2:10" ht="15" customHeight="1">
      <c r="B10" s="603" t="s">
        <v>354</v>
      </c>
      <c r="C10" s="604"/>
      <c r="D10" s="605"/>
      <c r="E10" s="333"/>
      <c r="F10" s="299"/>
      <c r="G10" s="299"/>
      <c r="H10" s="299"/>
      <c r="I10" s="299"/>
      <c r="J10" s="299"/>
    </row>
    <row r="11" spans="2:10">
      <c r="B11" s="278"/>
      <c r="C11" s="601" t="s">
        <v>355</v>
      </c>
      <c r="D11" s="602"/>
      <c r="E11" s="333">
        <f>+E12+E13</f>
        <v>0</v>
      </c>
      <c r="F11" s="333">
        <f>+F12+F13</f>
        <v>0</v>
      </c>
      <c r="G11" s="299">
        <f>+E11+F11</f>
        <v>0</v>
      </c>
      <c r="H11" s="333">
        <f t="shared" ref="H11:I11" si="0">+H12+H13</f>
        <v>0</v>
      </c>
      <c r="I11" s="333">
        <f t="shared" si="0"/>
        <v>0</v>
      </c>
      <c r="J11" s="299">
        <f>+G11-H11</f>
        <v>0</v>
      </c>
    </row>
    <row r="12" spans="2:10">
      <c r="B12" s="278"/>
      <c r="C12" s="329"/>
      <c r="D12" s="279" t="s">
        <v>356</v>
      </c>
      <c r="E12" s="333"/>
      <c r="F12" s="299"/>
      <c r="G12" s="299">
        <f t="shared" ref="G12:G39" si="1">+E12+F12</f>
        <v>0</v>
      </c>
      <c r="H12" s="299"/>
      <c r="I12" s="299"/>
      <c r="J12" s="299">
        <f t="shared" ref="J12:J39" si="2">+G12-H12</f>
        <v>0</v>
      </c>
    </row>
    <row r="13" spans="2:10">
      <c r="B13" s="278"/>
      <c r="C13" s="329"/>
      <c r="D13" s="279" t="s">
        <v>357</v>
      </c>
      <c r="E13" s="333"/>
      <c r="F13" s="299"/>
      <c r="G13" s="299">
        <f t="shared" si="1"/>
        <v>0</v>
      </c>
      <c r="H13" s="299"/>
      <c r="I13" s="299"/>
      <c r="J13" s="299">
        <f t="shared" si="2"/>
        <v>0</v>
      </c>
    </row>
    <row r="14" spans="2:10">
      <c r="B14" s="278"/>
      <c r="C14" s="601" t="s">
        <v>358</v>
      </c>
      <c r="D14" s="602"/>
      <c r="E14" s="333">
        <f>SUM(E15:E22)</f>
        <v>0</v>
      </c>
      <c r="F14" s="333">
        <f>SUM(F15:F22)</f>
        <v>0</v>
      </c>
      <c r="G14" s="299">
        <f t="shared" si="1"/>
        <v>0</v>
      </c>
      <c r="H14" s="333">
        <f t="shared" ref="H14:I14" si="3">SUM(H15:H22)</f>
        <v>0</v>
      </c>
      <c r="I14" s="333">
        <f t="shared" si="3"/>
        <v>0</v>
      </c>
      <c r="J14" s="299">
        <f t="shared" si="2"/>
        <v>0</v>
      </c>
    </row>
    <row r="15" spans="2:10">
      <c r="B15" s="278"/>
      <c r="C15" s="329"/>
      <c r="D15" s="279" t="s">
        <v>359</v>
      </c>
      <c r="E15" s="333"/>
      <c r="F15" s="299"/>
      <c r="G15" s="299">
        <f t="shared" si="1"/>
        <v>0</v>
      </c>
      <c r="H15" s="299"/>
      <c r="I15" s="299"/>
      <c r="J15" s="299">
        <f t="shared" si="2"/>
        <v>0</v>
      </c>
    </row>
    <row r="16" spans="2:10">
      <c r="B16" s="278"/>
      <c r="C16" s="329"/>
      <c r="D16" s="279" t="s">
        <v>360</v>
      </c>
      <c r="E16" s="333"/>
      <c r="F16" s="299"/>
      <c r="G16" s="299">
        <f t="shared" si="1"/>
        <v>0</v>
      </c>
      <c r="H16" s="299"/>
      <c r="I16" s="299"/>
      <c r="J16" s="299">
        <f t="shared" si="2"/>
        <v>0</v>
      </c>
    </row>
    <row r="17" spans="2:10">
      <c r="B17" s="278"/>
      <c r="C17" s="329"/>
      <c r="D17" s="279" t="s">
        <v>361</v>
      </c>
      <c r="E17" s="333"/>
      <c r="F17" s="299"/>
      <c r="G17" s="299">
        <f t="shared" si="1"/>
        <v>0</v>
      </c>
      <c r="H17" s="299"/>
      <c r="I17" s="299"/>
      <c r="J17" s="299">
        <f t="shared" si="2"/>
        <v>0</v>
      </c>
    </row>
    <row r="18" spans="2:10">
      <c r="B18" s="278"/>
      <c r="C18" s="329"/>
      <c r="D18" s="279" t="s">
        <v>362</v>
      </c>
      <c r="E18" s="333"/>
      <c r="F18" s="299"/>
      <c r="G18" s="299">
        <f t="shared" si="1"/>
        <v>0</v>
      </c>
      <c r="H18" s="299"/>
      <c r="I18" s="299"/>
      <c r="J18" s="299">
        <f t="shared" si="2"/>
        <v>0</v>
      </c>
    </row>
    <row r="19" spans="2:10">
      <c r="B19" s="278"/>
      <c r="C19" s="329"/>
      <c r="D19" s="279" t="s">
        <v>363</v>
      </c>
      <c r="E19" s="333"/>
      <c r="F19" s="299"/>
      <c r="G19" s="299">
        <f t="shared" si="1"/>
        <v>0</v>
      </c>
      <c r="H19" s="299"/>
      <c r="I19" s="299"/>
      <c r="J19" s="299">
        <f t="shared" si="2"/>
        <v>0</v>
      </c>
    </row>
    <row r="20" spans="2:10">
      <c r="B20" s="278"/>
      <c r="C20" s="329"/>
      <c r="D20" s="279" t="s">
        <v>364</v>
      </c>
      <c r="E20" s="333"/>
      <c r="F20" s="299"/>
      <c r="G20" s="299">
        <f t="shared" si="1"/>
        <v>0</v>
      </c>
      <c r="H20" s="299"/>
      <c r="I20" s="299"/>
      <c r="J20" s="299">
        <f t="shared" si="2"/>
        <v>0</v>
      </c>
    </row>
    <row r="21" spans="2:10">
      <c r="B21" s="278"/>
      <c r="C21" s="329"/>
      <c r="D21" s="279" t="s">
        <v>365</v>
      </c>
      <c r="E21" s="333"/>
      <c r="F21" s="299"/>
      <c r="G21" s="299">
        <f t="shared" si="1"/>
        <v>0</v>
      </c>
      <c r="H21" s="299"/>
      <c r="I21" s="299"/>
      <c r="J21" s="299">
        <f t="shared" si="2"/>
        <v>0</v>
      </c>
    </row>
    <row r="22" spans="2:10">
      <c r="B22" s="278"/>
      <c r="C22" s="329"/>
      <c r="D22" s="279" t="s">
        <v>366</v>
      </c>
      <c r="E22" s="333"/>
      <c r="F22" s="299"/>
      <c r="G22" s="299">
        <f t="shared" si="1"/>
        <v>0</v>
      </c>
      <c r="H22" s="299"/>
      <c r="I22" s="299"/>
      <c r="J22" s="299">
        <f t="shared" si="2"/>
        <v>0</v>
      </c>
    </row>
    <row r="23" spans="2:10">
      <c r="B23" s="278"/>
      <c r="C23" s="601" t="s">
        <v>367</v>
      </c>
      <c r="D23" s="602"/>
      <c r="E23" s="333">
        <f>SUM(E24:E26)</f>
        <v>0</v>
      </c>
      <c r="F23" s="333">
        <f>SUM(F24:F26)</f>
        <v>0</v>
      </c>
      <c r="G23" s="299">
        <f t="shared" si="1"/>
        <v>0</v>
      </c>
      <c r="H23" s="333">
        <f t="shared" ref="H23:I23" si="4">SUM(H24:H26)</f>
        <v>0</v>
      </c>
      <c r="I23" s="333">
        <f t="shared" si="4"/>
        <v>0</v>
      </c>
      <c r="J23" s="299">
        <f t="shared" si="2"/>
        <v>0</v>
      </c>
    </row>
    <row r="24" spans="2:10">
      <c r="B24" s="278"/>
      <c r="C24" s="329"/>
      <c r="D24" s="279" t="s">
        <v>368</v>
      </c>
      <c r="E24" s="333"/>
      <c r="F24" s="299"/>
      <c r="G24" s="299">
        <f t="shared" si="1"/>
        <v>0</v>
      </c>
      <c r="H24" s="299"/>
      <c r="I24" s="299"/>
      <c r="J24" s="299">
        <f t="shared" si="2"/>
        <v>0</v>
      </c>
    </row>
    <row r="25" spans="2:10">
      <c r="B25" s="278"/>
      <c r="C25" s="329"/>
      <c r="D25" s="279" t="s">
        <v>369</v>
      </c>
      <c r="E25" s="333"/>
      <c r="F25" s="299"/>
      <c r="G25" s="299">
        <f t="shared" si="1"/>
        <v>0</v>
      </c>
      <c r="H25" s="299"/>
      <c r="I25" s="299"/>
      <c r="J25" s="299">
        <f t="shared" si="2"/>
        <v>0</v>
      </c>
    </row>
    <row r="26" spans="2:10">
      <c r="B26" s="278"/>
      <c r="C26" s="329"/>
      <c r="D26" s="279" t="s">
        <v>370</v>
      </c>
      <c r="E26" s="333"/>
      <c r="F26" s="299"/>
      <c r="G26" s="299">
        <f t="shared" si="1"/>
        <v>0</v>
      </c>
      <c r="H26" s="299"/>
      <c r="I26" s="299"/>
      <c r="J26" s="299">
        <f t="shared" si="2"/>
        <v>0</v>
      </c>
    </row>
    <row r="27" spans="2:10">
      <c r="B27" s="278"/>
      <c r="C27" s="601" t="s">
        <v>371</v>
      </c>
      <c r="D27" s="602"/>
      <c r="E27" s="333">
        <f>SUM(E28:E29)</f>
        <v>0</v>
      </c>
      <c r="F27" s="333">
        <f>SUM(F28:F29)</f>
        <v>0</v>
      </c>
      <c r="G27" s="299">
        <f t="shared" si="1"/>
        <v>0</v>
      </c>
      <c r="H27" s="333">
        <f t="shared" ref="H27:I27" si="5">SUM(H28:H29)</f>
        <v>0</v>
      </c>
      <c r="I27" s="333">
        <f t="shared" si="5"/>
        <v>0</v>
      </c>
      <c r="J27" s="299">
        <f t="shared" si="2"/>
        <v>0</v>
      </c>
    </row>
    <row r="28" spans="2:10">
      <c r="B28" s="278"/>
      <c r="C28" s="329"/>
      <c r="D28" s="279" t="s">
        <v>372</v>
      </c>
      <c r="E28" s="333"/>
      <c r="F28" s="299"/>
      <c r="G28" s="299">
        <f t="shared" si="1"/>
        <v>0</v>
      </c>
      <c r="H28" s="299"/>
      <c r="I28" s="299"/>
      <c r="J28" s="299">
        <f t="shared" si="2"/>
        <v>0</v>
      </c>
    </row>
    <row r="29" spans="2:10">
      <c r="B29" s="278"/>
      <c r="C29" s="329"/>
      <c r="D29" s="279" t="s">
        <v>373</v>
      </c>
      <c r="E29" s="333"/>
      <c r="F29" s="299"/>
      <c r="G29" s="299">
        <f t="shared" si="1"/>
        <v>0</v>
      </c>
      <c r="H29" s="299"/>
      <c r="I29" s="299"/>
      <c r="J29" s="299">
        <f t="shared" si="2"/>
        <v>0</v>
      </c>
    </row>
    <row r="30" spans="2:10">
      <c r="B30" s="278"/>
      <c r="C30" s="601" t="s">
        <v>374</v>
      </c>
      <c r="D30" s="602"/>
      <c r="E30" s="333">
        <f>SUM(E31:E34)</f>
        <v>0</v>
      </c>
      <c r="F30" s="333">
        <f>SUM(F31:F34)</f>
        <v>0</v>
      </c>
      <c r="G30" s="299">
        <f t="shared" si="1"/>
        <v>0</v>
      </c>
      <c r="H30" s="333">
        <f t="shared" ref="H30:I30" si="6">SUM(H31:H34)</f>
        <v>0</v>
      </c>
      <c r="I30" s="333">
        <f t="shared" si="6"/>
        <v>0</v>
      </c>
      <c r="J30" s="299">
        <f t="shared" si="2"/>
        <v>0</v>
      </c>
    </row>
    <row r="31" spans="2:10">
      <c r="B31" s="278"/>
      <c r="C31" s="329"/>
      <c r="D31" s="279" t="s">
        <v>375</v>
      </c>
      <c r="E31" s="333"/>
      <c r="F31" s="299"/>
      <c r="G31" s="299">
        <f t="shared" si="1"/>
        <v>0</v>
      </c>
      <c r="H31" s="299"/>
      <c r="I31" s="299"/>
      <c r="J31" s="299">
        <f t="shared" si="2"/>
        <v>0</v>
      </c>
    </row>
    <row r="32" spans="2:10">
      <c r="B32" s="278"/>
      <c r="C32" s="329"/>
      <c r="D32" s="279" t="s">
        <v>376</v>
      </c>
      <c r="E32" s="333"/>
      <c r="F32" s="299"/>
      <c r="G32" s="299">
        <f t="shared" si="1"/>
        <v>0</v>
      </c>
      <c r="H32" s="299"/>
      <c r="I32" s="299"/>
      <c r="J32" s="299">
        <f t="shared" si="2"/>
        <v>0</v>
      </c>
    </row>
    <row r="33" spans="1:11">
      <c r="B33" s="278"/>
      <c r="C33" s="329"/>
      <c r="D33" s="279" t="s">
        <v>377</v>
      </c>
      <c r="E33" s="333"/>
      <c r="F33" s="299"/>
      <c r="G33" s="299">
        <f t="shared" si="1"/>
        <v>0</v>
      </c>
      <c r="H33" s="299"/>
      <c r="I33" s="299"/>
      <c r="J33" s="299">
        <f t="shared" si="2"/>
        <v>0</v>
      </c>
    </row>
    <row r="34" spans="1:11">
      <c r="B34" s="278"/>
      <c r="C34" s="329"/>
      <c r="D34" s="279" t="s">
        <v>378</v>
      </c>
      <c r="E34" s="333"/>
      <c r="F34" s="299"/>
      <c r="G34" s="299">
        <f t="shared" si="1"/>
        <v>0</v>
      </c>
      <c r="H34" s="299"/>
      <c r="I34" s="299"/>
      <c r="J34" s="299">
        <f t="shared" si="2"/>
        <v>0</v>
      </c>
    </row>
    <row r="35" spans="1:11">
      <c r="B35" s="278"/>
      <c r="C35" s="601" t="s">
        <v>379</v>
      </c>
      <c r="D35" s="602"/>
      <c r="E35" s="333">
        <f>SUM(E36)</f>
        <v>0</v>
      </c>
      <c r="F35" s="333">
        <f>SUM(F36)</f>
        <v>0</v>
      </c>
      <c r="G35" s="299">
        <f t="shared" si="1"/>
        <v>0</v>
      </c>
      <c r="H35" s="333">
        <f t="shared" ref="H35:I35" si="7">SUM(H36)</f>
        <v>0</v>
      </c>
      <c r="I35" s="333">
        <f t="shared" si="7"/>
        <v>0</v>
      </c>
      <c r="J35" s="299">
        <f t="shared" si="2"/>
        <v>0</v>
      </c>
    </row>
    <row r="36" spans="1:11">
      <c r="B36" s="278"/>
      <c r="C36" s="329"/>
      <c r="D36" s="279" t="s">
        <v>380</v>
      </c>
      <c r="E36" s="333"/>
      <c r="F36" s="299"/>
      <c r="G36" s="299">
        <f t="shared" si="1"/>
        <v>0</v>
      </c>
      <c r="H36" s="299"/>
      <c r="I36" s="299"/>
      <c r="J36" s="299">
        <f t="shared" si="2"/>
        <v>0</v>
      </c>
    </row>
    <row r="37" spans="1:11" ht="15" customHeight="1">
      <c r="B37" s="603" t="s">
        <v>381</v>
      </c>
      <c r="C37" s="604"/>
      <c r="D37" s="605"/>
      <c r="E37" s="333"/>
      <c r="F37" s="299"/>
      <c r="G37" s="299">
        <f t="shared" si="1"/>
        <v>0</v>
      </c>
      <c r="H37" s="299"/>
      <c r="I37" s="299"/>
      <c r="J37" s="299">
        <f t="shared" si="2"/>
        <v>0</v>
      </c>
    </row>
    <row r="38" spans="1:11" ht="15" customHeight="1">
      <c r="B38" s="603" t="s">
        <v>382</v>
      </c>
      <c r="C38" s="604"/>
      <c r="D38" s="605"/>
      <c r="E38" s="333"/>
      <c r="F38" s="299"/>
      <c r="G38" s="299">
        <f t="shared" si="1"/>
        <v>0</v>
      </c>
      <c r="H38" s="299"/>
      <c r="I38" s="299"/>
      <c r="J38" s="299">
        <f t="shared" si="2"/>
        <v>0</v>
      </c>
    </row>
    <row r="39" spans="1:11" ht="15.75" customHeight="1">
      <c r="B39" s="603" t="s">
        <v>383</v>
      </c>
      <c r="C39" s="604"/>
      <c r="D39" s="605"/>
      <c r="E39" s="333"/>
      <c r="F39" s="299"/>
      <c r="G39" s="299">
        <f t="shared" si="1"/>
        <v>0</v>
      </c>
      <c r="H39" s="299"/>
      <c r="I39" s="299"/>
      <c r="J39" s="299">
        <f t="shared" si="2"/>
        <v>0</v>
      </c>
    </row>
    <row r="40" spans="1:11">
      <c r="B40" s="330"/>
      <c r="C40" s="331"/>
      <c r="D40" s="332"/>
      <c r="E40" s="334"/>
      <c r="F40" s="335"/>
      <c r="G40" s="335"/>
      <c r="H40" s="335"/>
      <c r="I40" s="335"/>
      <c r="J40" s="335"/>
    </row>
    <row r="41" spans="1:11" s="288" customFormat="1">
      <c r="A41" s="285"/>
      <c r="B41" s="304"/>
      <c r="C41" s="606" t="s">
        <v>251</v>
      </c>
      <c r="D41" s="607"/>
      <c r="E41" s="298">
        <f>+E11+E14+E23+E27+E30+E35+E37+E38+E39</f>
        <v>0</v>
      </c>
      <c r="F41" s="298">
        <f t="shared" ref="F41:J41" si="8">+F11+F14+F23+F27+F30+F35+F37+F38+F39</f>
        <v>0</v>
      </c>
      <c r="G41" s="298">
        <f t="shared" si="8"/>
        <v>0</v>
      </c>
      <c r="H41" s="298">
        <f t="shared" si="8"/>
        <v>0</v>
      </c>
      <c r="I41" s="298">
        <f t="shared" si="8"/>
        <v>0</v>
      </c>
      <c r="J41" s="298">
        <f t="shared" si="8"/>
        <v>0</v>
      </c>
      <c r="K41" s="285"/>
    </row>
    <row r="42" spans="1:11">
      <c r="B42" s="241"/>
      <c r="C42" s="241"/>
      <c r="D42" s="241"/>
      <c r="E42" s="241"/>
      <c r="F42" s="241"/>
      <c r="G42" s="241"/>
      <c r="H42" s="241"/>
      <c r="I42" s="241"/>
      <c r="J42" s="241"/>
    </row>
    <row r="43" spans="1:11">
      <c r="B43" s="241"/>
      <c r="C43" s="241"/>
      <c r="D43" s="241"/>
      <c r="E43" s="241"/>
      <c r="F43" s="241"/>
      <c r="G43" s="241"/>
      <c r="H43" s="241"/>
      <c r="I43" s="241"/>
      <c r="J43" s="241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60" zoomScaleNormal="160" workbookViewId="0">
      <selection activeCell="K63" sqref="K63"/>
    </sheetView>
  </sheetViews>
  <sheetFormatPr baseColWidth="10" defaultRowHeight="15"/>
  <cols>
    <col min="1" max="1" width="1.140625" style="381" customWidth="1"/>
    <col min="2" max="2" width="57" style="381" customWidth="1"/>
    <col min="3" max="5" width="11.7109375" style="381" bestFit="1" customWidth="1"/>
    <col min="6" max="6" width="4.28515625" style="276" customWidth="1"/>
    <col min="7" max="16384" width="11.42578125" style="381"/>
  </cols>
  <sheetData>
    <row r="1" spans="1:5">
      <c r="A1" s="556" t="s">
        <v>453</v>
      </c>
      <c r="B1" s="557"/>
      <c r="C1" s="557"/>
      <c r="D1" s="557"/>
      <c r="E1" s="557"/>
    </row>
    <row r="2" spans="1:5">
      <c r="A2" s="559" t="s">
        <v>384</v>
      </c>
      <c r="B2" s="560"/>
      <c r="C2" s="560"/>
      <c r="D2" s="560"/>
      <c r="E2" s="560"/>
    </row>
    <row r="3" spans="1:5">
      <c r="A3" s="562" t="s">
        <v>215</v>
      </c>
      <c r="B3" s="563"/>
      <c r="C3" s="563"/>
      <c r="D3" s="563"/>
      <c r="E3" s="563"/>
    </row>
    <row r="4" spans="1:5" ht="6" customHeight="1">
      <c r="A4" s="241"/>
      <c r="B4" s="241"/>
      <c r="C4" s="241"/>
      <c r="D4" s="241"/>
      <c r="E4" s="241"/>
    </row>
    <row r="5" spans="1:5">
      <c r="A5" s="565" t="s">
        <v>76</v>
      </c>
      <c r="B5" s="565"/>
      <c r="C5" s="375" t="s">
        <v>219</v>
      </c>
      <c r="D5" s="375" t="s">
        <v>222</v>
      </c>
      <c r="E5" s="375" t="s">
        <v>385</v>
      </c>
    </row>
    <row r="6" spans="1:5" ht="5.25" customHeight="1" thickBot="1">
      <c r="A6" s="290"/>
      <c r="B6" s="291"/>
      <c r="C6" s="292"/>
      <c r="D6" s="292"/>
      <c r="E6" s="292"/>
    </row>
    <row r="7" spans="1:5" ht="15.75" thickBot="1">
      <c r="A7" s="336"/>
      <c r="B7" s="337" t="s">
        <v>386</v>
      </c>
      <c r="C7" s="369">
        <f>+C8+C9</f>
        <v>19453754870</v>
      </c>
      <c r="D7" s="369">
        <f>+D8+D9</f>
        <v>24660159000</v>
      </c>
      <c r="E7" s="369">
        <f>+E8+E9</f>
        <v>24661306000</v>
      </c>
    </row>
    <row r="8" spans="1:5">
      <c r="A8" s="615" t="s">
        <v>387</v>
      </c>
      <c r="B8" s="616"/>
      <c r="C8" s="367">
        <f>+[1]EAI!E33</f>
        <v>19453754870</v>
      </c>
      <c r="D8" s="367">
        <f>+[1]EAI!H33</f>
        <v>24195547282</v>
      </c>
      <c r="E8" s="367">
        <f>+[1]EAI!I33</f>
        <v>24459691000</v>
      </c>
    </row>
    <row r="9" spans="1:5">
      <c r="A9" s="611" t="s">
        <v>388</v>
      </c>
      <c r="B9" s="612"/>
      <c r="C9" s="338">
        <f>+[1]EAI!E46</f>
        <v>0</v>
      </c>
      <c r="D9" s="368">
        <f>+[1]EAI!H46</f>
        <v>464611718</v>
      </c>
      <c r="E9" s="368">
        <f>+[1]EAI!I46</f>
        <v>201615000</v>
      </c>
    </row>
    <row r="10" spans="1:5" ht="6.75" customHeight="1" thickBot="1">
      <c r="A10" s="278"/>
      <c r="B10" s="376"/>
      <c r="C10" s="339"/>
      <c r="D10" s="339"/>
      <c r="E10" s="339"/>
    </row>
    <row r="11" spans="1:5" ht="15.75" thickBot="1">
      <c r="A11" s="340"/>
      <c r="B11" s="337" t="s">
        <v>389</v>
      </c>
      <c r="C11" s="369">
        <f>+C12+C13</f>
        <v>19183716815</v>
      </c>
      <c r="D11" s="369">
        <f>+D12+D13</f>
        <v>25935571197</v>
      </c>
      <c r="E11" s="369">
        <f>+E12+E13</f>
        <v>25935571197</v>
      </c>
    </row>
    <row r="12" spans="1:5">
      <c r="A12" s="617" t="s">
        <v>390</v>
      </c>
      <c r="B12" s="618"/>
      <c r="C12" s="367">
        <f>[1]COG!D10+[1]COG!D18+[1]COG!D28+[1]COG!D38+[1]COG!D48+[1]COG!D58+[1]COG!D62+[1]COG!D70+[1]COG!D76+[1]COG!D78-8461465000+81</f>
        <v>10722251815</v>
      </c>
      <c r="D12" s="367">
        <f>[1]COG!G10+[1]COG!G18+[1]COG!G28+[1]COG!G38+[1]COG!G48+[1]COG!G58+[1]COG!G62+[1]COG!G70+[1]COG!G76+[1]COG!G77+[1]COG!G78+[1]COG!G79+[1]COG!G80+[1]COG!G81-[1]CAdmon!G37</f>
        <v>15364930882</v>
      </c>
      <c r="E12" s="367">
        <f>D12</f>
        <v>15364930882</v>
      </c>
    </row>
    <row r="13" spans="1:5">
      <c r="A13" s="611" t="s">
        <v>391</v>
      </c>
      <c r="B13" s="612"/>
      <c r="C13" s="368">
        <v>8461465000</v>
      </c>
      <c r="D13" s="368">
        <f>[1]CAdmon!G37</f>
        <v>10570640315</v>
      </c>
      <c r="E13" s="368">
        <f>D13</f>
        <v>10570640315</v>
      </c>
    </row>
    <row r="14" spans="1:5" ht="5.25" customHeight="1" thickBot="1">
      <c r="A14" s="294"/>
      <c r="B14" s="293"/>
      <c r="C14" s="339"/>
      <c r="D14" s="339"/>
      <c r="E14" s="339"/>
    </row>
    <row r="15" spans="1:5" ht="15.75" thickBot="1">
      <c r="A15" s="336"/>
      <c r="B15" s="337" t="s">
        <v>392</v>
      </c>
      <c r="C15" s="369">
        <f>+C7-C11</f>
        <v>270038055</v>
      </c>
      <c r="D15" s="369">
        <f>+D7-D11</f>
        <v>-1275412197</v>
      </c>
      <c r="E15" s="369">
        <f>+E7-E11</f>
        <v>-1274265197</v>
      </c>
    </row>
    <row r="16" spans="1:5">
      <c r="A16" s="241"/>
      <c r="B16" s="241"/>
      <c r="C16" s="241"/>
      <c r="D16" s="241"/>
      <c r="E16" s="241"/>
    </row>
    <row r="17" spans="1:5">
      <c r="A17" s="565" t="s">
        <v>76</v>
      </c>
      <c r="B17" s="565"/>
      <c r="C17" s="375" t="s">
        <v>219</v>
      </c>
      <c r="D17" s="375" t="s">
        <v>222</v>
      </c>
      <c r="E17" s="375" t="s">
        <v>385</v>
      </c>
    </row>
    <row r="18" spans="1:5" ht="6.75" customHeight="1">
      <c r="A18" s="290"/>
      <c r="B18" s="291"/>
      <c r="C18" s="292"/>
      <c r="D18" s="292"/>
      <c r="E18" s="292"/>
    </row>
    <row r="19" spans="1:5">
      <c r="A19" s="611" t="s">
        <v>393</v>
      </c>
      <c r="B19" s="612"/>
      <c r="C19" s="368">
        <f>+C15</f>
        <v>270038055</v>
      </c>
      <c r="D19" s="368">
        <f>+D15</f>
        <v>-1275412197</v>
      </c>
      <c r="E19" s="368">
        <f>+E15</f>
        <v>-1274265197</v>
      </c>
    </row>
    <row r="20" spans="1:5" ht="6" customHeight="1">
      <c r="A20" s="278"/>
      <c r="B20" s="376"/>
      <c r="C20" s="280"/>
      <c r="D20" s="280"/>
      <c r="E20" s="280"/>
    </row>
    <row r="21" spans="1:5">
      <c r="A21" s="611" t="s">
        <v>394</v>
      </c>
      <c r="B21" s="612"/>
      <c r="C21" s="368">
        <f>301670734+5476000</f>
        <v>307146734</v>
      </c>
      <c r="D21" s="368">
        <f>[1]COG!G76+[1]COG!G77+[1]COG!G78</f>
        <v>252874902</v>
      </c>
      <c r="E21" s="368">
        <f>D21</f>
        <v>252874902</v>
      </c>
    </row>
    <row r="22" spans="1:5" ht="7.5" customHeight="1" thickBot="1">
      <c r="A22" s="294"/>
      <c r="B22" s="293"/>
      <c r="C22" s="339"/>
      <c r="D22" s="339"/>
      <c r="E22" s="339"/>
    </row>
    <row r="23" spans="1:5" ht="15.75" thickBot="1">
      <c r="A23" s="340"/>
      <c r="B23" s="337" t="s">
        <v>395</v>
      </c>
      <c r="C23" s="370">
        <f>+C19-C21</f>
        <v>-37108679</v>
      </c>
      <c r="D23" s="370">
        <f>+D19-D21</f>
        <v>-1528287099</v>
      </c>
      <c r="E23" s="370">
        <f>+E19-E21</f>
        <v>-1527140099</v>
      </c>
    </row>
    <row r="24" spans="1:5">
      <c r="A24" s="241"/>
      <c r="B24" s="241"/>
      <c r="C24" s="241"/>
      <c r="D24" s="241"/>
      <c r="E24" s="241"/>
    </row>
    <row r="25" spans="1:5">
      <c r="A25" s="565" t="s">
        <v>76</v>
      </c>
      <c r="B25" s="565"/>
      <c r="C25" s="375" t="s">
        <v>219</v>
      </c>
      <c r="D25" s="375" t="s">
        <v>222</v>
      </c>
      <c r="E25" s="375" t="s">
        <v>385</v>
      </c>
    </row>
    <row r="26" spans="1:5" ht="5.25" customHeight="1">
      <c r="A26" s="290"/>
      <c r="B26" s="291"/>
      <c r="C26" s="292"/>
      <c r="D26" s="292"/>
      <c r="E26" s="292"/>
    </row>
    <row r="27" spans="1:5">
      <c r="A27" s="611" t="s">
        <v>396</v>
      </c>
      <c r="B27" s="612"/>
      <c r="C27" s="338">
        <f>+[1]EAI!E52</f>
        <v>0</v>
      </c>
      <c r="D27" s="368">
        <f>+[1]EAI!H51</f>
        <v>1469087000</v>
      </c>
      <c r="E27" s="368">
        <f>+[1]EAI!I54</f>
        <v>26130393000</v>
      </c>
    </row>
    <row r="28" spans="1:5" ht="5.25" customHeight="1">
      <c r="A28" s="278"/>
      <c r="B28" s="376"/>
      <c r="C28" s="280"/>
      <c r="D28" s="280"/>
      <c r="E28" s="280"/>
    </row>
    <row r="29" spans="1:5">
      <c r="A29" s="611" t="s">
        <v>397</v>
      </c>
      <c r="B29" s="612"/>
      <c r="C29" s="368">
        <f>[1]COG!D75</f>
        <v>270037185</v>
      </c>
      <c r="D29" s="368">
        <f>[1]COG!G75</f>
        <v>255260408</v>
      </c>
      <c r="E29" s="368">
        <f>D29</f>
        <v>255260408</v>
      </c>
    </row>
    <row r="30" spans="1:5" ht="3.75" customHeight="1" thickBot="1">
      <c r="A30" s="295"/>
      <c r="B30" s="296"/>
      <c r="C30" s="297"/>
      <c r="D30" s="297"/>
      <c r="E30" s="297"/>
    </row>
    <row r="31" spans="1:5" ht="15.75" thickBot="1">
      <c r="A31" s="340"/>
      <c r="B31" s="337" t="s">
        <v>398</v>
      </c>
      <c r="C31" s="370">
        <f>+C27-C29</f>
        <v>-270037185</v>
      </c>
      <c r="D31" s="370">
        <f>+D27-D29</f>
        <v>1213826592</v>
      </c>
      <c r="E31" s="370">
        <f>+E27-E29</f>
        <v>25875132592</v>
      </c>
    </row>
    <row r="32" spans="1:5" s="276" customFormat="1">
      <c r="A32" s="241"/>
      <c r="B32" s="241"/>
      <c r="C32" s="241"/>
      <c r="D32" s="241"/>
      <c r="E32" s="241"/>
    </row>
    <row r="33" spans="1:5" ht="23.25" customHeight="1">
      <c r="A33" s="241"/>
      <c r="B33" s="613" t="s">
        <v>399</v>
      </c>
      <c r="C33" s="613"/>
      <c r="D33" s="613"/>
      <c r="E33" s="613"/>
    </row>
    <row r="34" spans="1:5" ht="28.5" customHeight="1">
      <c r="A34" s="241"/>
      <c r="B34" s="613" t="s">
        <v>400</v>
      </c>
      <c r="C34" s="613"/>
      <c r="D34" s="613"/>
      <c r="E34" s="613"/>
    </row>
    <row r="35" spans="1:5">
      <c r="A35" s="241"/>
      <c r="B35" s="614" t="s">
        <v>401</v>
      </c>
      <c r="C35" s="614"/>
      <c r="D35" s="614"/>
      <c r="E35" s="614"/>
    </row>
    <row r="36" spans="1:5" s="276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rintOptions horizontalCentered="1" verticalCentered="1"/>
  <pageMargins left="0.70866141732283472" right="0.51181102362204722" top="0.74803149606299213" bottom="0.74803149606299213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8"/>
  <sheetViews>
    <sheetView zoomScaleNormal="100" workbookViewId="0">
      <selection activeCell="J7" sqref="J7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35.42578125" customWidth="1"/>
    <col min="5" max="5" width="5.140625" style="276" customWidth="1"/>
  </cols>
  <sheetData>
    <row r="1" spans="1:4" ht="15.75" thickBot="1">
      <c r="A1" s="276"/>
      <c r="B1" s="276"/>
      <c r="C1" s="276"/>
      <c r="D1" s="276"/>
    </row>
    <row r="2" spans="1:4">
      <c r="A2" s="276"/>
      <c r="B2" s="619" t="s">
        <v>193</v>
      </c>
      <c r="C2" s="620"/>
      <c r="D2" s="621"/>
    </row>
    <row r="3" spans="1:4">
      <c r="A3" s="276"/>
      <c r="B3" s="622" t="s">
        <v>453</v>
      </c>
      <c r="C3" s="623"/>
      <c r="D3" s="624"/>
    </row>
    <row r="4" spans="1:4" ht="15.75" thickBot="1">
      <c r="A4" s="276"/>
      <c r="B4" s="625" t="s">
        <v>402</v>
      </c>
      <c r="C4" s="626"/>
      <c r="D4" s="627"/>
    </row>
    <row r="5" spans="1:4" ht="15.75" thickBot="1">
      <c r="A5" s="276"/>
      <c r="B5" s="628" t="s">
        <v>403</v>
      </c>
      <c r="C5" s="630" t="s">
        <v>404</v>
      </c>
      <c r="D5" s="631"/>
    </row>
    <row r="6" spans="1:4" ht="27.75" thickBot="1">
      <c r="A6" s="276"/>
      <c r="B6" s="629"/>
      <c r="C6" s="341" t="s">
        <v>405</v>
      </c>
      <c r="D6" s="341" t="s">
        <v>406</v>
      </c>
    </row>
    <row r="7" spans="1:4" ht="27.75" thickBot="1">
      <c r="A7" s="276"/>
      <c r="B7" s="374" t="s">
        <v>454</v>
      </c>
      <c r="C7" s="374" t="s">
        <v>455</v>
      </c>
      <c r="D7" s="374" t="s">
        <v>456</v>
      </c>
    </row>
    <row r="8" spans="1:4" ht="27.75" thickBot="1">
      <c r="A8" s="276"/>
      <c r="B8" s="374" t="s">
        <v>454</v>
      </c>
      <c r="C8" s="374" t="s">
        <v>455</v>
      </c>
      <c r="D8" s="374" t="s">
        <v>457</v>
      </c>
    </row>
    <row r="9" spans="1:4" ht="15.75" thickBot="1">
      <c r="A9" s="276"/>
      <c r="B9" s="374" t="s">
        <v>454</v>
      </c>
      <c r="C9" s="374" t="s">
        <v>455</v>
      </c>
      <c r="D9" s="374" t="s">
        <v>458</v>
      </c>
    </row>
    <row r="10" spans="1:4" ht="27.75" thickBot="1">
      <c r="A10" s="276"/>
      <c r="B10" s="374" t="s">
        <v>454</v>
      </c>
      <c r="C10" s="374" t="s">
        <v>455</v>
      </c>
      <c r="D10" s="374" t="s">
        <v>459</v>
      </c>
    </row>
    <row r="11" spans="1:4" ht="27.75" thickBot="1">
      <c r="A11" s="276"/>
      <c r="B11" s="374" t="s">
        <v>454</v>
      </c>
      <c r="C11" s="374" t="s">
        <v>455</v>
      </c>
      <c r="D11" s="374" t="s">
        <v>460</v>
      </c>
    </row>
    <row r="12" spans="1:4" ht="15.75" thickBot="1">
      <c r="A12" s="276"/>
      <c r="B12" s="374" t="s">
        <v>454</v>
      </c>
      <c r="C12" s="374" t="s">
        <v>455</v>
      </c>
      <c r="D12" s="374" t="s">
        <v>461</v>
      </c>
    </row>
    <row r="13" spans="1:4" ht="27.75" thickBot="1">
      <c r="A13" s="276"/>
      <c r="B13" s="374" t="s">
        <v>454</v>
      </c>
      <c r="C13" s="374" t="s">
        <v>455</v>
      </c>
      <c r="D13" s="374" t="s">
        <v>462</v>
      </c>
    </row>
    <row r="14" spans="1:4" ht="15.75" thickBot="1">
      <c r="A14" s="276"/>
      <c r="B14" s="374" t="s">
        <v>454</v>
      </c>
      <c r="C14" s="374" t="s">
        <v>455</v>
      </c>
      <c r="D14" s="374" t="s">
        <v>463</v>
      </c>
    </row>
    <row r="15" spans="1:4" ht="27.75" thickBot="1">
      <c r="A15" s="276"/>
      <c r="B15" s="374" t="s">
        <v>454</v>
      </c>
      <c r="C15" s="374" t="s">
        <v>455</v>
      </c>
      <c r="D15" s="374" t="s">
        <v>464</v>
      </c>
    </row>
    <row r="16" spans="1:4" ht="27.75" thickBot="1">
      <c r="A16" s="276"/>
      <c r="B16" s="374" t="s">
        <v>454</v>
      </c>
      <c r="C16" s="374" t="s">
        <v>455</v>
      </c>
      <c r="D16" s="374" t="s">
        <v>465</v>
      </c>
    </row>
    <row r="17" spans="1:4" ht="15.75" thickBot="1">
      <c r="A17" s="276"/>
      <c r="B17" s="374" t="s">
        <v>454</v>
      </c>
      <c r="C17" s="374" t="s">
        <v>455</v>
      </c>
      <c r="D17" s="374" t="s">
        <v>466</v>
      </c>
    </row>
    <row r="18" spans="1:4" ht="27.75" thickBot="1">
      <c r="A18" s="276"/>
      <c r="B18" s="374" t="s">
        <v>454</v>
      </c>
      <c r="C18" s="374" t="s">
        <v>455</v>
      </c>
      <c r="D18" s="374" t="s">
        <v>467</v>
      </c>
    </row>
    <row r="19" spans="1:4" ht="27.75" thickBot="1">
      <c r="A19" s="276"/>
      <c r="B19" s="374" t="s">
        <v>454</v>
      </c>
      <c r="C19" s="374" t="s">
        <v>455</v>
      </c>
      <c r="D19" s="374" t="s">
        <v>468</v>
      </c>
    </row>
    <row r="20" spans="1:4" ht="15.75" thickBot="1">
      <c r="A20" s="276"/>
      <c r="B20" s="374" t="s">
        <v>454</v>
      </c>
      <c r="C20" s="374" t="s">
        <v>455</v>
      </c>
      <c r="D20" s="374" t="s">
        <v>469</v>
      </c>
    </row>
    <row r="21" spans="1:4" ht="27.75" thickBot="1">
      <c r="B21" s="374" t="s">
        <v>454</v>
      </c>
      <c r="C21" s="374" t="s">
        <v>455</v>
      </c>
      <c r="D21" s="374" t="s">
        <v>470</v>
      </c>
    </row>
    <row r="22" spans="1:4" ht="27.75" thickBot="1">
      <c r="B22" s="374" t="s">
        <v>454</v>
      </c>
      <c r="C22" s="374" t="s">
        <v>455</v>
      </c>
      <c r="D22" s="374" t="s">
        <v>471</v>
      </c>
    </row>
    <row r="23" spans="1:4" ht="41.25" thickBot="1">
      <c r="B23" s="377" t="s">
        <v>454</v>
      </c>
      <c r="C23" s="377" t="s">
        <v>455</v>
      </c>
      <c r="D23" s="377" t="s">
        <v>472</v>
      </c>
    </row>
    <row r="24" spans="1:4" ht="27.75" thickBot="1">
      <c r="B24" s="377" t="s">
        <v>454</v>
      </c>
      <c r="C24" s="377" t="s">
        <v>455</v>
      </c>
      <c r="D24" s="377" t="s">
        <v>473</v>
      </c>
    </row>
    <row r="25" spans="1:4" ht="27.75" thickBot="1">
      <c r="B25" s="377" t="s">
        <v>454</v>
      </c>
      <c r="C25" s="377" t="s">
        <v>455</v>
      </c>
      <c r="D25" s="377" t="s">
        <v>474</v>
      </c>
    </row>
    <row r="26" spans="1:4" ht="15.75" thickBot="1">
      <c r="B26" s="374" t="s">
        <v>454</v>
      </c>
      <c r="C26" s="374" t="s">
        <v>455</v>
      </c>
      <c r="D26" s="374" t="s">
        <v>475</v>
      </c>
    </row>
    <row r="27" spans="1:4" ht="15.75" thickBot="1">
      <c r="B27" s="374" t="s">
        <v>454</v>
      </c>
      <c r="C27" s="374" t="s">
        <v>455</v>
      </c>
      <c r="D27" s="374" t="s">
        <v>476</v>
      </c>
    </row>
    <row r="28" spans="1:4" ht="27.75" thickBot="1">
      <c r="B28" s="374" t="s">
        <v>454</v>
      </c>
      <c r="C28" s="374" t="s">
        <v>455</v>
      </c>
      <c r="D28" s="374" t="s">
        <v>477</v>
      </c>
    </row>
    <row r="29" spans="1:4" ht="27.75" thickBot="1">
      <c r="B29" s="374" t="s">
        <v>454</v>
      </c>
      <c r="C29" s="374" t="s">
        <v>455</v>
      </c>
      <c r="D29" s="374" t="s">
        <v>478</v>
      </c>
    </row>
    <row r="30" spans="1:4" ht="27.75" thickBot="1">
      <c r="B30" s="374" t="s">
        <v>454</v>
      </c>
      <c r="C30" s="374" t="s">
        <v>455</v>
      </c>
      <c r="D30" s="374" t="s">
        <v>479</v>
      </c>
    </row>
    <row r="31" spans="1:4" ht="27.75" thickBot="1">
      <c r="B31" s="374" t="s">
        <v>454</v>
      </c>
      <c r="C31" s="374" t="s">
        <v>455</v>
      </c>
      <c r="D31" s="374" t="s">
        <v>480</v>
      </c>
    </row>
    <row r="32" spans="1:4" ht="15.75" thickBot="1">
      <c r="B32" s="374" t="s">
        <v>454</v>
      </c>
      <c r="C32" s="374" t="s">
        <v>455</v>
      </c>
      <c r="D32" s="374" t="s">
        <v>481</v>
      </c>
    </row>
    <row r="33" spans="2:4" ht="27.75" thickBot="1">
      <c r="B33" s="374" t="s">
        <v>454</v>
      </c>
      <c r="C33" s="374" t="s">
        <v>455</v>
      </c>
      <c r="D33" s="374" t="s">
        <v>482</v>
      </c>
    </row>
    <row r="34" spans="2:4" ht="27.75" thickBot="1">
      <c r="B34" s="374" t="s">
        <v>454</v>
      </c>
      <c r="C34" s="374" t="s">
        <v>455</v>
      </c>
      <c r="D34" s="374" t="s">
        <v>483</v>
      </c>
    </row>
    <row r="35" spans="2:4" ht="27.75" thickBot="1">
      <c r="B35" s="374" t="s">
        <v>454</v>
      </c>
      <c r="C35" s="374" t="s">
        <v>455</v>
      </c>
      <c r="D35" s="374" t="s">
        <v>484</v>
      </c>
    </row>
    <row r="36" spans="2:4" ht="27.75" thickBot="1">
      <c r="B36" s="374" t="s">
        <v>454</v>
      </c>
      <c r="C36" s="374" t="s">
        <v>455</v>
      </c>
      <c r="D36" s="374" t="s">
        <v>485</v>
      </c>
    </row>
    <row r="37" spans="2:4" ht="15.75" thickBot="1">
      <c r="B37" s="374" t="s">
        <v>454</v>
      </c>
      <c r="C37" s="374" t="s">
        <v>455</v>
      </c>
      <c r="D37" s="374" t="s">
        <v>486</v>
      </c>
    </row>
    <row r="38" spans="2:4" ht="27.75" thickBot="1">
      <c r="B38" s="374" t="s">
        <v>454</v>
      </c>
      <c r="C38" s="374" t="s">
        <v>455</v>
      </c>
      <c r="D38" s="374" t="s">
        <v>487</v>
      </c>
    </row>
    <row r="39" spans="2:4" ht="27.75" thickBot="1">
      <c r="B39" s="374" t="s">
        <v>454</v>
      </c>
      <c r="C39" s="374" t="s">
        <v>455</v>
      </c>
      <c r="D39" s="374" t="s">
        <v>488</v>
      </c>
    </row>
    <row r="40" spans="2:4" ht="27.75" thickBot="1">
      <c r="B40" s="374" t="s">
        <v>454</v>
      </c>
      <c r="C40" s="374" t="s">
        <v>455</v>
      </c>
      <c r="D40" s="374" t="s">
        <v>489</v>
      </c>
    </row>
    <row r="41" spans="2:4" ht="27.75" thickBot="1">
      <c r="B41" s="374" t="s">
        <v>454</v>
      </c>
      <c r="C41" s="374" t="s">
        <v>455</v>
      </c>
      <c r="D41" s="374" t="s">
        <v>490</v>
      </c>
    </row>
    <row r="42" spans="2:4" ht="27.75" thickBot="1">
      <c r="B42" s="377" t="s">
        <v>454</v>
      </c>
      <c r="C42" s="377" t="s">
        <v>455</v>
      </c>
      <c r="D42" s="377" t="s">
        <v>491</v>
      </c>
    </row>
    <row r="43" spans="2:4" ht="27.75" thickBot="1">
      <c r="B43" s="374" t="s">
        <v>454</v>
      </c>
      <c r="C43" s="374" t="s">
        <v>455</v>
      </c>
      <c r="D43" s="374" t="s">
        <v>492</v>
      </c>
    </row>
    <row r="44" spans="2:4" ht="27.75" thickBot="1">
      <c r="B44" s="374" t="s">
        <v>454</v>
      </c>
      <c r="C44" s="374" t="s">
        <v>455</v>
      </c>
      <c r="D44" s="374" t="s">
        <v>493</v>
      </c>
    </row>
    <row r="45" spans="2:4" ht="30.75" thickBot="1">
      <c r="B45" s="374" t="s">
        <v>454</v>
      </c>
      <c r="C45" s="374" t="s">
        <v>455</v>
      </c>
      <c r="D45" s="374" t="s">
        <v>494</v>
      </c>
    </row>
    <row r="46" spans="2:4" ht="27.75" thickBot="1">
      <c r="B46" s="374" t="s">
        <v>454</v>
      </c>
      <c r="C46" s="374" t="s">
        <v>455</v>
      </c>
      <c r="D46" s="374" t="s">
        <v>495</v>
      </c>
    </row>
    <row r="47" spans="2:4" ht="27.75" thickBot="1">
      <c r="B47" s="374" t="s">
        <v>454</v>
      </c>
      <c r="C47" s="374" t="s">
        <v>455</v>
      </c>
      <c r="D47" s="374" t="s">
        <v>496</v>
      </c>
    </row>
    <row r="48" spans="2:4" ht="27.75" thickBot="1">
      <c r="B48" s="374" t="s">
        <v>454</v>
      </c>
      <c r="C48" s="374" t="s">
        <v>455</v>
      </c>
      <c r="D48" s="374" t="s">
        <v>497</v>
      </c>
    </row>
    <row r="49" spans="2:4" ht="27.75" thickBot="1">
      <c r="B49" s="374" t="s">
        <v>454</v>
      </c>
      <c r="C49" s="374" t="s">
        <v>455</v>
      </c>
      <c r="D49" s="374" t="s">
        <v>498</v>
      </c>
    </row>
    <row r="50" spans="2:4" ht="27.75" thickBot="1">
      <c r="B50" s="374" t="s">
        <v>454</v>
      </c>
      <c r="C50" s="374" t="s">
        <v>455</v>
      </c>
      <c r="D50" s="374" t="s">
        <v>499</v>
      </c>
    </row>
    <row r="51" spans="2:4" ht="27.75" thickBot="1">
      <c r="B51" s="374" t="s">
        <v>454</v>
      </c>
      <c r="C51" s="374" t="s">
        <v>455</v>
      </c>
      <c r="D51" s="374" t="s">
        <v>500</v>
      </c>
    </row>
    <row r="52" spans="2:4" ht="27.75" thickBot="1">
      <c r="B52" s="374" t="s">
        <v>454</v>
      </c>
      <c r="C52" s="374" t="s">
        <v>455</v>
      </c>
      <c r="D52" s="374" t="s">
        <v>501</v>
      </c>
    </row>
    <row r="53" spans="2:4" ht="27.75" thickBot="1">
      <c r="B53" s="374" t="s">
        <v>454</v>
      </c>
      <c r="C53" s="374" t="s">
        <v>455</v>
      </c>
      <c r="D53" s="374" t="s">
        <v>502</v>
      </c>
    </row>
    <row r="54" spans="2:4" ht="27.75" thickBot="1">
      <c r="B54" s="374" t="s">
        <v>454</v>
      </c>
      <c r="C54" s="374" t="s">
        <v>455</v>
      </c>
      <c r="D54" s="374" t="s">
        <v>503</v>
      </c>
    </row>
    <row r="55" spans="2:4" ht="27.75" thickBot="1">
      <c r="B55" s="374" t="s">
        <v>454</v>
      </c>
      <c r="C55" s="374" t="s">
        <v>455</v>
      </c>
      <c r="D55" s="374" t="s">
        <v>504</v>
      </c>
    </row>
    <row r="56" spans="2:4" ht="27.75" thickBot="1">
      <c r="B56" s="374" t="s">
        <v>454</v>
      </c>
      <c r="C56" s="374" t="s">
        <v>455</v>
      </c>
      <c r="D56" s="374" t="s">
        <v>505</v>
      </c>
    </row>
    <row r="57" spans="2:4" ht="27.75" thickBot="1">
      <c r="B57" s="374" t="s">
        <v>454</v>
      </c>
      <c r="C57" s="374" t="s">
        <v>455</v>
      </c>
      <c r="D57" s="374" t="s">
        <v>506</v>
      </c>
    </row>
    <row r="58" spans="2:4" ht="27.75" thickBot="1">
      <c r="B58" s="374" t="s">
        <v>454</v>
      </c>
      <c r="C58" s="374" t="s">
        <v>455</v>
      </c>
      <c r="D58" s="374" t="s">
        <v>507</v>
      </c>
    </row>
    <row r="59" spans="2:4" ht="27.75" thickBot="1">
      <c r="B59" s="377" t="s">
        <v>454</v>
      </c>
      <c r="C59" s="377" t="s">
        <v>455</v>
      </c>
      <c r="D59" s="377" t="s">
        <v>508</v>
      </c>
    </row>
    <row r="60" spans="2:4" ht="27.75" thickBot="1">
      <c r="B60" s="374" t="s">
        <v>454</v>
      </c>
      <c r="C60" s="374" t="s">
        <v>455</v>
      </c>
      <c r="D60" s="374" t="s">
        <v>509</v>
      </c>
    </row>
    <row r="61" spans="2:4" ht="27.75" thickBot="1">
      <c r="B61" s="374" t="s">
        <v>454</v>
      </c>
      <c r="C61" s="374" t="s">
        <v>455</v>
      </c>
      <c r="D61" s="374" t="s">
        <v>510</v>
      </c>
    </row>
    <row r="62" spans="2:4" ht="27.75" thickBot="1">
      <c r="B62" s="374" t="s">
        <v>454</v>
      </c>
      <c r="C62" s="374" t="s">
        <v>455</v>
      </c>
      <c r="D62" s="374" t="s">
        <v>511</v>
      </c>
    </row>
    <row r="63" spans="2:4" ht="27.75" thickBot="1">
      <c r="B63" s="377" t="s">
        <v>454</v>
      </c>
      <c r="C63" s="377" t="s">
        <v>455</v>
      </c>
      <c r="D63" s="377" t="s">
        <v>512</v>
      </c>
    </row>
    <row r="64" spans="2:4" ht="27.75" thickBot="1">
      <c r="B64" s="377" t="s">
        <v>454</v>
      </c>
      <c r="C64" s="377" t="s">
        <v>455</v>
      </c>
      <c r="D64" s="377" t="s">
        <v>513</v>
      </c>
    </row>
    <row r="65" spans="2:4" ht="27.75" thickBot="1">
      <c r="B65" s="374" t="s">
        <v>454</v>
      </c>
      <c r="C65" s="374" t="s">
        <v>455</v>
      </c>
      <c r="D65" s="374" t="s">
        <v>514</v>
      </c>
    </row>
    <row r="66" spans="2:4" ht="27.75" thickBot="1">
      <c r="B66" s="374" t="s">
        <v>454</v>
      </c>
      <c r="C66" s="374" t="s">
        <v>455</v>
      </c>
      <c r="D66" s="374" t="s">
        <v>515</v>
      </c>
    </row>
    <row r="67" spans="2:4" ht="27.75" thickBot="1">
      <c r="B67" s="374" t="s">
        <v>454</v>
      </c>
      <c r="C67" s="374" t="s">
        <v>455</v>
      </c>
      <c r="D67" s="374" t="s">
        <v>516</v>
      </c>
    </row>
    <row r="68" spans="2:4" ht="27.75" thickBot="1">
      <c r="B68" s="374" t="s">
        <v>454</v>
      </c>
      <c r="C68" s="374" t="s">
        <v>455</v>
      </c>
      <c r="D68" s="374" t="s">
        <v>517</v>
      </c>
    </row>
    <row r="69" spans="2:4" ht="27.75" thickBot="1">
      <c r="B69" s="374" t="s">
        <v>454</v>
      </c>
      <c r="C69" s="374" t="s">
        <v>455</v>
      </c>
      <c r="D69" s="374" t="s">
        <v>518</v>
      </c>
    </row>
    <row r="70" spans="2:4" ht="27.75" thickBot="1">
      <c r="B70" s="374" t="s">
        <v>454</v>
      </c>
      <c r="C70" s="374" t="s">
        <v>455</v>
      </c>
      <c r="D70" s="374" t="s">
        <v>519</v>
      </c>
    </row>
    <row r="71" spans="2:4" ht="27.75" thickBot="1">
      <c r="B71" s="374" t="s">
        <v>454</v>
      </c>
      <c r="C71" s="374" t="s">
        <v>455</v>
      </c>
      <c r="D71" s="374" t="s">
        <v>520</v>
      </c>
    </row>
    <row r="72" spans="2:4" ht="27.75" thickBot="1">
      <c r="B72" s="374" t="s">
        <v>454</v>
      </c>
      <c r="C72" s="374" t="s">
        <v>455</v>
      </c>
      <c r="D72" s="374" t="s">
        <v>521</v>
      </c>
    </row>
    <row r="73" spans="2:4" ht="27.75" thickBot="1">
      <c r="B73" s="374" t="s">
        <v>454</v>
      </c>
      <c r="C73" s="374" t="s">
        <v>455</v>
      </c>
      <c r="D73" s="374" t="s">
        <v>522</v>
      </c>
    </row>
    <row r="74" spans="2:4" ht="27.75" thickBot="1">
      <c r="B74" s="374" t="s">
        <v>454</v>
      </c>
      <c r="C74" s="374" t="s">
        <v>455</v>
      </c>
      <c r="D74" s="374" t="s">
        <v>523</v>
      </c>
    </row>
    <row r="75" spans="2:4" ht="27.75" thickBot="1">
      <c r="B75" s="374" t="s">
        <v>454</v>
      </c>
      <c r="C75" s="374" t="s">
        <v>455</v>
      </c>
      <c r="D75" s="374" t="s">
        <v>524</v>
      </c>
    </row>
    <row r="76" spans="2:4" ht="27.75" thickBot="1">
      <c r="B76" s="377" t="s">
        <v>454</v>
      </c>
      <c r="C76" s="377" t="s">
        <v>455</v>
      </c>
      <c r="D76" s="377" t="s">
        <v>525</v>
      </c>
    </row>
    <row r="77" spans="2:4" ht="27.75" thickBot="1">
      <c r="B77" s="374" t="s">
        <v>454</v>
      </c>
      <c r="C77" s="374" t="s">
        <v>455</v>
      </c>
      <c r="D77" s="374" t="s">
        <v>526</v>
      </c>
    </row>
    <row r="78" spans="2:4" ht="27.75" thickBot="1">
      <c r="B78" s="374" t="s">
        <v>454</v>
      </c>
      <c r="C78" s="374" t="s">
        <v>455</v>
      </c>
      <c r="D78" s="374" t="s">
        <v>527</v>
      </c>
    </row>
    <row r="79" spans="2:4" ht="27.75" thickBot="1">
      <c r="B79" s="374" t="s">
        <v>454</v>
      </c>
      <c r="C79" s="374" t="s">
        <v>455</v>
      </c>
      <c r="D79" s="374" t="s">
        <v>528</v>
      </c>
    </row>
    <row r="80" spans="2:4" ht="27.75" thickBot="1">
      <c r="B80" s="374" t="s">
        <v>529</v>
      </c>
      <c r="C80" s="374" t="s">
        <v>455</v>
      </c>
      <c r="D80" s="374" t="s">
        <v>530</v>
      </c>
    </row>
    <row r="81" spans="2:4" ht="27.75" thickBot="1">
      <c r="B81" s="374" t="s">
        <v>529</v>
      </c>
      <c r="C81" s="374" t="s">
        <v>455</v>
      </c>
      <c r="D81" s="374" t="s">
        <v>531</v>
      </c>
    </row>
    <row r="82" spans="2:4" ht="27.75" thickBot="1">
      <c r="B82" s="374" t="s">
        <v>529</v>
      </c>
      <c r="C82" s="374" t="s">
        <v>455</v>
      </c>
      <c r="D82" s="374" t="s">
        <v>532</v>
      </c>
    </row>
    <row r="83" spans="2:4" ht="27.75" thickBot="1">
      <c r="B83" s="374" t="s">
        <v>529</v>
      </c>
      <c r="C83" s="374" t="s">
        <v>455</v>
      </c>
      <c r="D83" s="374" t="s">
        <v>533</v>
      </c>
    </row>
    <row r="84" spans="2:4" ht="27.75" thickBot="1">
      <c r="B84" s="374" t="s">
        <v>534</v>
      </c>
      <c r="C84" s="374" t="s">
        <v>455</v>
      </c>
      <c r="D84" s="374" t="s">
        <v>535</v>
      </c>
    </row>
    <row r="85" spans="2:4" ht="27.75" thickBot="1">
      <c r="B85" s="374" t="s">
        <v>534</v>
      </c>
      <c r="C85" s="374" t="s">
        <v>455</v>
      </c>
      <c r="D85" s="374" t="s">
        <v>536</v>
      </c>
    </row>
    <row r="86" spans="2:4" ht="27.75" thickBot="1">
      <c r="B86" s="374" t="s">
        <v>534</v>
      </c>
      <c r="C86" s="374" t="s">
        <v>455</v>
      </c>
      <c r="D86" s="374" t="s">
        <v>537</v>
      </c>
    </row>
    <row r="87" spans="2:4" ht="27.75" thickBot="1">
      <c r="B87" s="374" t="s">
        <v>534</v>
      </c>
      <c r="C87" s="374" t="s">
        <v>455</v>
      </c>
      <c r="D87" s="374" t="s">
        <v>538</v>
      </c>
    </row>
    <row r="88" spans="2:4" ht="27.75" thickBot="1">
      <c r="B88" s="374" t="s">
        <v>539</v>
      </c>
      <c r="C88" s="374" t="s">
        <v>455</v>
      </c>
      <c r="D88" s="374" t="s">
        <v>540</v>
      </c>
    </row>
    <row r="89" spans="2:4" ht="27.75" thickBot="1">
      <c r="B89" s="374" t="s">
        <v>539</v>
      </c>
      <c r="C89" s="374" t="s">
        <v>455</v>
      </c>
      <c r="D89" s="374" t="s">
        <v>541</v>
      </c>
    </row>
    <row r="90" spans="2:4" ht="15.75" thickBot="1">
      <c r="B90" s="374" t="s">
        <v>542</v>
      </c>
      <c r="C90" s="374" t="s">
        <v>455</v>
      </c>
      <c r="D90" s="374" t="s">
        <v>543</v>
      </c>
    </row>
    <row r="91" spans="2:4" ht="27.75" thickBot="1">
      <c r="B91" s="374" t="s">
        <v>544</v>
      </c>
      <c r="C91" s="374" t="s">
        <v>455</v>
      </c>
      <c r="D91" s="374" t="s">
        <v>545</v>
      </c>
    </row>
    <row r="92" spans="2:4" ht="27.75" thickBot="1">
      <c r="B92" s="374" t="s">
        <v>544</v>
      </c>
      <c r="C92" s="374" t="s">
        <v>455</v>
      </c>
      <c r="D92" s="374" t="s">
        <v>546</v>
      </c>
    </row>
    <row r="93" spans="2:4" ht="27.75" thickBot="1">
      <c r="B93" s="374" t="s">
        <v>544</v>
      </c>
      <c r="C93" s="374" t="s">
        <v>455</v>
      </c>
      <c r="D93" s="374" t="s">
        <v>547</v>
      </c>
    </row>
    <row r="94" spans="2:4" ht="27.75" thickBot="1">
      <c r="B94" s="377" t="s">
        <v>544</v>
      </c>
      <c r="C94" s="377" t="s">
        <v>455</v>
      </c>
      <c r="D94" s="377" t="s">
        <v>548</v>
      </c>
    </row>
    <row r="95" spans="2:4" ht="27.75" thickBot="1">
      <c r="B95" s="374" t="s">
        <v>454</v>
      </c>
      <c r="C95" s="374" t="s">
        <v>549</v>
      </c>
      <c r="D95" s="374" t="s">
        <v>550</v>
      </c>
    </row>
    <row r="96" spans="2:4" ht="27.75" thickBot="1">
      <c r="B96" s="374" t="s">
        <v>454</v>
      </c>
      <c r="C96" s="374" t="s">
        <v>549</v>
      </c>
      <c r="D96" s="374" t="s">
        <v>551</v>
      </c>
    </row>
    <row r="97" spans="2:4" ht="15.75" thickBot="1">
      <c r="B97" s="374" t="s">
        <v>454</v>
      </c>
      <c r="C97" s="374" t="s">
        <v>549</v>
      </c>
      <c r="D97" s="374" t="s">
        <v>552</v>
      </c>
    </row>
    <row r="98" spans="2:4" ht="15.75" thickBot="1">
      <c r="B98" s="374" t="s">
        <v>454</v>
      </c>
      <c r="C98" s="374" t="s">
        <v>549</v>
      </c>
      <c r="D98" s="374" t="s">
        <v>553</v>
      </c>
    </row>
    <row r="99" spans="2:4" ht="15.75" thickBot="1">
      <c r="B99" s="374" t="s">
        <v>454</v>
      </c>
      <c r="C99" s="374" t="s">
        <v>549</v>
      </c>
      <c r="D99" s="374" t="s">
        <v>554</v>
      </c>
    </row>
    <row r="100" spans="2:4" ht="41.25" thickBot="1">
      <c r="B100" s="374" t="s">
        <v>454</v>
      </c>
      <c r="C100" s="374" t="s">
        <v>549</v>
      </c>
      <c r="D100" s="374" t="s">
        <v>555</v>
      </c>
    </row>
    <row r="101" spans="2:4" ht="27.75" thickBot="1">
      <c r="B101" s="374" t="s">
        <v>454</v>
      </c>
      <c r="C101" s="374" t="s">
        <v>549</v>
      </c>
      <c r="D101" s="374" t="s">
        <v>556</v>
      </c>
    </row>
    <row r="102" spans="2:4" ht="27.75" thickBot="1">
      <c r="B102" s="374" t="s">
        <v>454</v>
      </c>
      <c r="C102" s="374" t="s">
        <v>549</v>
      </c>
      <c r="D102" s="374" t="s">
        <v>557</v>
      </c>
    </row>
    <row r="103" spans="2:4" ht="27.75" thickBot="1">
      <c r="B103" s="374" t="s">
        <v>454</v>
      </c>
      <c r="C103" s="374" t="s">
        <v>549</v>
      </c>
      <c r="D103" s="374" t="s">
        <v>558</v>
      </c>
    </row>
    <row r="104" spans="2:4" ht="27.75" thickBot="1">
      <c r="B104" s="374" t="s">
        <v>454</v>
      </c>
      <c r="C104" s="374" t="s">
        <v>549</v>
      </c>
      <c r="D104" s="374" t="s">
        <v>559</v>
      </c>
    </row>
    <row r="105" spans="2:4" ht="27.75" thickBot="1">
      <c r="B105" s="374" t="s">
        <v>454</v>
      </c>
      <c r="C105" s="374" t="s">
        <v>549</v>
      </c>
      <c r="D105" s="374" t="s">
        <v>560</v>
      </c>
    </row>
    <row r="106" spans="2:4" ht="27.75" thickBot="1">
      <c r="B106" s="374" t="s">
        <v>454</v>
      </c>
      <c r="C106" s="374" t="s">
        <v>549</v>
      </c>
      <c r="D106" s="374" t="s">
        <v>561</v>
      </c>
    </row>
    <row r="107" spans="2:4" ht="27.75" thickBot="1">
      <c r="B107" s="374" t="s">
        <v>454</v>
      </c>
      <c r="C107" s="374" t="s">
        <v>549</v>
      </c>
      <c r="D107" s="374" t="s">
        <v>562</v>
      </c>
    </row>
    <row r="108" spans="2:4" ht="27.75" thickBot="1">
      <c r="B108" s="374" t="s">
        <v>454</v>
      </c>
      <c r="C108" s="374" t="s">
        <v>549</v>
      </c>
      <c r="D108" s="374" t="s">
        <v>563</v>
      </c>
    </row>
    <row r="109" spans="2:4" ht="27.75" thickBot="1">
      <c r="B109" s="374" t="s">
        <v>454</v>
      </c>
      <c r="C109" s="374" t="s">
        <v>549</v>
      </c>
      <c r="D109" s="374" t="s">
        <v>564</v>
      </c>
    </row>
    <row r="110" spans="2:4" ht="27.75" thickBot="1">
      <c r="B110" s="374" t="s">
        <v>454</v>
      </c>
      <c r="C110" s="374" t="s">
        <v>549</v>
      </c>
      <c r="D110" s="374" t="s">
        <v>565</v>
      </c>
    </row>
    <row r="111" spans="2:4" ht="27.75" thickBot="1">
      <c r="B111" s="374" t="s">
        <v>534</v>
      </c>
      <c r="C111" s="374" t="s">
        <v>549</v>
      </c>
      <c r="D111" s="374" t="s">
        <v>566</v>
      </c>
    </row>
    <row r="112" spans="2:4" ht="41.25" thickBot="1">
      <c r="B112" s="377" t="s">
        <v>534</v>
      </c>
      <c r="C112" s="377" t="s">
        <v>549</v>
      </c>
      <c r="D112" s="377" t="s">
        <v>567</v>
      </c>
    </row>
    <row r="113" spans="2:4" ht="15.75" thickBot="1">
      <c r="B113" s="374" t="s">
        <v>568</v>
      </c>
      <c r="C113" s="374" t="s">
        <v>549</v>
      </c>
      <c r="D113" s="374" t="s">
        <v>569</v>
      </c>
    </row>
    <row r="114" spans="2:4" ht="27.75" thickBot="1">
      <c r="B114" s="374" t="s">
        <v>568</v>
      </c>
      <c r="C114" s="374" t="s">
        <v>549</v>
      </c>
      <c r="D114" s="374" t="s">
        <v>570</v>
      </c>
    </row>
    <row r="115" spans="2:4" ht="27.75" thickBot="1">
      <c r="B115" s="374" t="s">
        <v>568</v>
      </c>
      <c r="C115" s="374" t="s">
        <v>549</v>
      </c>
      <c r="D115" s="374" t="s">
        <v>571</v>
      </c>
    </row>
    <row r="116" spans="2:4" ht="27.75" thickBot="1">
      <c r="B116" s="374" t="s">
        <v>572</v>
      </c>
      <c r="C116" s="374" t="s">
        <v>549</v>
      </c>
      <c r="D116" s="374" t="s">
        <v>573</v>
      </c>
    </row>
    <row r="117" spans="2:4" ht="27.75" thickBot="1">
      <c r="B117" s="374" t="s">
        <v>454</v>
      </c>
      <c r="C117" s="374" t="s">
        <v>574</v>
      </c>
      <c r="D117" s="374" t="s">
        <v>575</v>
      </c>
    </row>
    <row r="118" spans="2:4" ht="27.75" thickBot="1">
      <c r="B118" s="374" t="s">
        <v>454</v>
      </c>
      <c r="C118" s="374" t="s">
        <v>574</v>
      </c>
      <c r="D118" s="374" t="s">
        <v>576</v>
      </c>
    </row>
    <row r="119" spans="2:4" ht="27.75" thickBot="1">
      <c r="B119" s="374" t="s">
        <v>454</v>
      </c>
      <c r="C119" s="374" t="s">
        <v>574</v>
      </c>
      <c r="D119" s="374" t="s">
        <v>577</v>
      </c>
    </row>
    <row r="120" spans="2:4" ht="27.75" thickBot="1">
      <c r="B120" s="374" t="s">
        <v>454</v>
      </c>
      <c r="C120" s="374" t="s">
        <v>574</v>
      </c>
      <c r="D120" s="374" t="s">
        <v>578</v>
      </c>
    </row>
    <row r="121" spans="2:4" ht="27.75" thickBot="1">
      <c r="B121" s="374" t="s">
        <v>454</v>
      </c>
      <c r="C121" s="374" t="s">
        <v>574</v>
      </c>
      <c r="D121" s="374" t="s">
        <v>579</v>
      </c>
    </row>
    <row r="122" spans="2:4" ht="27.75" thickBot="1">
      <c r="B122" s="374" t="s">
        <v>454</v>
      </c>
      <c r="C122" s="374" t="s">
        <v>574</v>
      </c>
      <c r="D122" s="374" t="s">
        <v>580</v>
      </c>
    </row>
    <row r="123" spans="2:4" ht="27.75" thickBot="1">
      <c r="B123" s="374" t="s">
        <v>454</v>
      </c>
      <c r="C123" s="374" t="s">
        <v>574</v>
      </c>
      <c r="D123" s="374" t="s">
        <v>581</v>
      </c>
    </row>
    <row r="124" spans="2:4" ht="27.75" thickBot="1">
      <c r="B124" s="374" t="s">
        <v>454</v>
      </c>
      <c r="C124" s="374" t="s">
        <v>574</v>
      </c>
      <c r="D124" s="374" t="s">
        <v>582</v>
      </c>
    </row>
    <row r="125" spans="2:4" ht="27.75" thickBot="1">
      <c r="B125" s="374" t="s">
        <v>454</v>
      </c>
      <c r="C125" s="374" t="s">
        <v>574</v>
      </c>
      <c r="D125" s="374" t="s">
        <v>583</v>
      </c>
    </row>
    <row r="126" spans="2:4" ht="27.75" thickBot="1">
      <c r="B126" s="374" t="s">
        <v>454</v>
      </c>
      <c r="C126" s="374" t="s">
        <v>574</v>
      </c>
      <c r="D126" s="374" t="s">
        <v>584</v>
      </c>
    </row>
    <row r="127" spans="2:4" ht="27.75" thickBot="1">
      <c r="B127" s="374" t="s">
        <v>454</v>
      </c>
      <c r="C127" s="374" t="s">
        <v>574</v>
      </c>
      <c r="D127" s="374" t="s">
        <v>585</v>
      </c>
    </row>
    <row r="128" spans="2:4" ht="27.75" thickBot="1">
      <c r="B128" s="374" t="s">
        <v>454</v>
      </c>
      <c r="C128" s="374" t="s">
        <v>574</v>
      </c>
      <c r="D128" s="374" t="s">
        <v>586</v>
      </c>
    </row>
    <row r="129" spans="2:4" ht="27.75" thickBot="1">
      <c r="B129" s="374" t="s">
        <v>587</v>
      </c>
      <c r="C129" s="374" t="s">
        <v>574</v>
      </c>
      <c r="D129" s="374" t="s">
        <v>588</v>
      </c>
    </row>
    <row r="130" spans="2:4" ht="27.75" thickBot="1">
      <c r="B130" s="377" t="s">
        <v>587</v>
      </c>
      <c r="C130" s="377" t="s">
        <v>574</v>
      </c>
      <c r="D130" s="377" t="s">
        <v>589</v>
      </c>
    </row>
    <row r="131" spans="2:4" ht="27.75" thickBot="1">
      <c r="B131" s="374" t="s">
        <v>587</v>
      </c>
      <c r="C131" s="374" t="s">
        <v>574</v>
      </c>
      <c r="D131" s="374" t="s">
        <v>590</v>
      </c>
    </row>
    <row r="132" spans="2:4" ht="27.75" thickBot="1">
      <c r="B132" s="374" t="s">
        <v>587</v>
      </c>
      <c r="C132" s="374" t="s">
        <v>574</v>
      </c>
      <c r="D132" s="374" t="s">
        <v>591</v>
      </c>
    </row>
    <row r="133" spans="2:4" ht="27.75" thickBot="1">
      <c r="B133" s="374" t="s">
        <v>587</v>
      </c>
      <c r="C133" s="374" t="s">
        <v>574</v>
      </c>
      <c r="D133" s="374" t="s">
        <v>592</v>
      </c>
    </row>
    <row r="134" spans="2:4" ht="27.75" thickBot="1">
      <c r="B134" s="374" t="s">
        <v>534</v>
      </c>
      <c r="C134" s="374" t="s">
        <v>574</v>
      </c>
      <c r="D134" s="374" t="s">
        <v>593</v>
      </c>
    </row>
    <row r="135" spans="2:4" ht="27.75" thickBot="1">
      <c r="B135" s="374" t="s">
        <v>454</v>
      </c>
      <c r="C135" s="374" t="s">
        <v>594</v>
      </c>
      <c r="D135" s="374" t="s">
        <v>595</v>
      </c>
    </row>
    <row r="136" spans="2:4" ht="15.75" thickBot="1">
      <c r="B136" s="374" t="s">
        <v>454</v>
      </c>
      <c r="C136" s="374" t="s">
        <v>594</v>
      </c>
      <c r="D136" s="374" t="s">
        <v>596</v>
      </c>
    </row>
    <row r="137" spans="2:4" ht="15.75" thickBot="1">
      <c r="B137" s="374" t="s">
        <v>454</v>
      </c>
      <c r="C137" s="374" t="s">
        <v>594</v>
      </c>
      <c r="D137" s="374" t="s">
        <v>597</v>
      </c>
    </row>
    <row r="138" spans="2:4" ht="27.75" thickBot="1">
      <c r="B138" s="374" t="s">
        <v>454</v>
      </c>
      <c r="C138" s="374" t="s">
        <v>594</v>
      </c>
      <c r="D138" s="374" t="s">
        <v>598</v>
      </c>
    </row>
    <row r="139" spans="2:4" ht="15.75" thickBot="1">
      <c r="B139" s="374" t="s">
        <v>454</v>
      </c>
      <c r="C139" s="374" t="s">
        <v>594</v>
      </c>
      <c r="D139" s="374" t="s">
        <v>599</v>
      </c>
    </row>
    <row r="140" spans="2:4" ht="27.75" thickBot="1">
      <c r="B140" s="374" t="s">
        <v>454</v>
      </c>
      <c r="C140" s="374" t="s">
        <v>594</v>
      </c>
      <c r="D140" s="374" t="s">
        <v>600</v>
      </c>
    </row>
    <row r="141" spans="2:4" ht="27.75" thickBot="1">
      <c r="B141" s="374" t="s">
        <v>454</v>
      </c>
      <c r="C141" s="374" t="s">
        <v>594</v>
      </c>
      <c r="D141" s="374" t="s">
        <v>601</v>
      </c>
    </row>
    <row r="142" spans="2:4" ht="15.75" thickBot="1">
      <c r="B142" s="374" t="s">
        <v>454</v>
      </c>
      <c r="C142" s="374" t="s">
        <v>594</v>
      </c>
      <c r="D142" s="374" t="s">
        <v>602</v>
      </c>
    </row>
    <row r="143" spans="2:4" ht="15.75" thickBot="1">
      <c r="B143" s="374" t="s">
        <v>454</v>
      </c>
      <c r="C143" s="374" t="s">
        <v>594</v>
      </c>
      <c r="D143" s="374" t="s">
        <v>603</v>
      </c>
    </row>
    <row r="144" spans="2:4" ht="27.75" thickBot="1">
      <c r="B144" s="374" t="s">
        <v>454</v>
      </c>
      <c r="C144" s="374" t="s">
        <v>594</v>
      </c>
      <c r="D144" s="374" t="s">
        <v>604</v>
      </c>
    </row>
    <row r="145" spans="2:4" ht="27.75" thickBot="1">
      <c r="B145" s="374" t="s">
        <v>454</v>
      </c>
      <c r="C145" s="374" t="s">
        <v>594</v>
      </c>
      <c r="D145" s="374" t="s">
        <v>605</v>
      </c>
    </row>
    <row r="146" spans="2:4" ht="27.75" thickBot="1">
      <c r="B146" s="374" t="s">
        <v>454</v>
      </c>
      <c r="C146" s="374" t="s">
        <v>594</v>
      </c>
      <c r="D146" s="374" t="s">
        <v>606</v>
      </c>
    </row>
    <row r="147" spans="2:4" ht="27.75" thickBot="1">
      <c r="B147" s="374" t="s">
        <v>454</v>
      </c>
      <c r="C147" s="374" t="s">
        <v>594</v>
      </c>
      <c r="D147" s="374" t="s">
        <v>607</v>
      </c>
    </row>
    <row r="148" spans="2:4" ht="27.75" thickBot="1">
      <c r="B148" s="374" t="s">
        <v>454</v>
      </c>
      <c r="C148" s="374" t="s">
        <v>594</v>
      </c>
      <c r="D148" s="374" t="s">
        <v>608</v>
      </c>
    </row>
    <row r="149" spans="2:4" ht="27.75" thickBot="1">
      <c r="B149" s="374" t="s">
        <v>454</v>
      </c>
      <c r="C149" s="374" t="s">
        <v>594</v>
      </c>
      <c r="D149" s="374" t="s">
        <v>609</v>
      </c>
    </row>
    <row r="150" spans="2:4" ht="27.75" thickBot="1">
      <c r="B150" s="377" t="s">
        <v>454</v>
      </c>
      <c r="C150" s="377" t="s">
        <v>594</v>
      </c>
      <c r="D150" s="377" t="s">
        <v>610</v>
      </c>
    </row>
    <row r="151" spans="2:4" ht="27.75" thickBot="1">
      <c r="B151" s="374" t="s">
        <v>454</v>
      </c>
      <c r="C151" s="374" t="s">
        <v>594</v>
      </c>
      <c r="D151" s="374" t="s">
        <v>611</v>
      </c>
    </row>
    <row r="152" spans="2:4" ht="27.75" thickBot="1">
      <c r="B152" s="374" t="s">
        <v>454</v>
      </c>
      <c r="C152" s="374" t="s">
        <v>594</v>
      </c>
      <c r="D152" s="374" t="s">
        <v>612</v>
      </c>
    </row>
    <row r="153" spans="2:4" ht="27.75" thickBot="1">
      <c r="B153" s="374" t="s">
        <v>454</v>
      </c>
      <c r="C153" s="374" t="s">
        <v>594</v>
      </c>
      <c r="D153" s="374" t="s">
        <v>613</v>
      </c>
    </row>
    <row r="154" spans="2:4" ht="27.75" thickBot="1">
      <c r="B154" s="374" t="s">
        <v>454</v>
      </c>
      <c r="C154" s="374" t="s">
        <v>594</v>
      </c>
      <c r="D154" s="374" t="s">
        <v>614</v>
      </c>
    </row>
    <row r="155" spans="2:4" ht="27.75" thickBot="1">
      <c r="B155" s="374" t="s">
        <v>454</v>
      </c>
      <c r="C155" s="374" t="s">
        <v>594</v>
      </c>
      <c r="D155" s="374" t="s">
        <v>615</v>
      </c>
    </row>
    <row r="156" spans="2:4" ht="27.75" thickBot="1">
      <c r="B156" s="374" t="s">
        <v>454</v>
      </c>
      <c r="C156" s="374" t="s">
        <v>594</v>
      </c>
      <c r="D156" s="374" t="s">
        <v>616</v>
      </c>
    </row>
    <row r="157" spans="2:4" ht="27.75" thickBot="1">
      <c r="B157" s="374" t="s">
        <v>454</v>
      </c>
      <c r="C157" s="374" t="s">
        <v>594</v>
      </c>
      <c r="D157" s="374" t="s">
        <v>617</v>
      </c>
    </row>
    <row r="158" spans="2:4" ht="27.75" thickBot="1">
      <c r="B158" s="374" t="s">
        <v>454</v>
      </c>
      <c r="C158" s="374" t="s">
        <v>594</v>
      </c>
      <c r="D158" s="374" t="s">
        <v>618</v>
      </c>
    </row>
    <row r="159" spans="2:4" ht="27.75" thickBot="1">
      <c r="B159" s="374" t="s">
        <v>454</v>
      </c>
      <c r="C159" s="374" t="s">
        <v>594</v>
      </c>
      <c r="D159" s="374" t="s">
        <v>619</v>
      </c>
    </row>
    <row r="160" spans="2:4" ht="15.75" thickBot="1">
      <c r="B160" s="374" t="s">
        <v>454</v>
      </c>
      <c r="C160" s="374" t="s">
        <v>594</v>
      </c>
      <c r="D160" s="374" t="s">
        <v>620</v>
      </c>
    </row>
    <row r="161" spans="2:4" ht="27.75" thickBot="1">
      <c r="B161" s="374" t="s">
        <v>454</v>
      </c>
      <c r="C161" s="374" t="s">
        <v>594</v>
      </c>
      <c r="D161" s="374" t="s">
        <v>621</v>
      </c>
    </row>
    <row r="162" spans="2:4" ht="27.75" thickBot="1">
      <c r="B162" s="374" t="s">
        <v>454</v>
      </c>
      <c r="C162" s="374" t="s">
        <v>594</v>
      </c>
      <c r="D162" s="374" t="s">
        <v>622</v>
      </c>
    </row>
    <row r="163" spans="2:4" ht="27.75" thickBot="1">
      <c r="B163" s="374" t="s">
        <v>454</v>
      </c>
      <c r="C163" s="374" t="s">
        <v>594</v>
      </c>
      <c r="D163" s="374" t="s">
        <v>623</v>
      </c>
    </row>
    <row r="164" spans="2:4" ht="27.75" thickBot="1">
      <c r="B164" s="374" t="s">
        <v>454</v>
      </c>
      <c r="C164" s="374" t="s">
        <v>594</v>
      </c>
      <c r="D164" s="374" t="s">
        <v>624</v>
      </c>
    </row>
    <row r="165" spans="2:4" ht="27.75" thickBot="1">
      <c r="B165" s="374" t="s">
        <v>454</v>
      </c>
      <c r="C165" s="374" t="s">
        <v>594</v>
      </c>
      <c r="D165" s="374" t="s">
        <v>625</v>
      </c>
    </row>
    <row r="166" spans="2:4" ht="27.75" thickBot="1">
      <c r="B166" s="374" t="s">
        <v>454</v>
      </c>
      <c r="C166" s="374" t="s">
        <v>594</v>
      </c>
      <c r="D166" s="374" t="s">
        <v>626</v>
      </c>
    </row>
    <row r="167" spans="2:4" ht="27.75" thickBot="1">
      <c r="B167" s="374" t="s">
        <v>454</v>
      </c>
      <c r="C167" s="374" t="s">
        <v>594</v>
      </c>
      <c r="D167" s="374" t="s">
        <v>627</v>
      </c>
    </row>
    <row r="168" spans="2:4" ht="27.75" thickBot="1">
      <c r="B168" s="377" t="s">
        <v>454</v>
      </c>
      <c r="C168" s="377" t="s">
        <v>594</v>
      </c>
      <c r="D168" s="377" t="s">
        <v>628</v>
      </c>
    </row>
    <row r="169" spans="2:4" ht="27.75" thickBot="1">
      <c r="B169" s="374" t="s">
        <v>454</v>
      </c>
      <c r="C169" s="374" t="s">
        <v>594</v>
      </c>
      <c r="D169" s="374" t="s">
        <v>629</v>
      </c>
    </row>
    <row r="170" spans="2:4" ht="27.75" thickBot="1">
      <c r="B170" s="374" t="s">
        <v>454</v>
      </c>
      <c r="C170" s="374" t="s">
        <v>594</v>
      </c>
      <c r="D170" s="374" t="s">
        <v>630</v>
      </c>
    </row>
    <row r="171" spans="2:4" ht="27.75" thickBot="1">
      <c r="B171" s="374" t="s">
        <v>454</v>
      </c>
      <c r="C171" s="374" t="s">
        <v>594</v>
      </c>
      <c r="D171" s="374" t="s">
        <v>631</v>
      </c>
    </row>
    <row r="172" spans="2:4" ht="27.75" thickBot="1">
      <c r="B172" s="374" t="s">
        <v>454</v>
      </c>
      <c r="C172" s="374" t="s">
        <v>594</v>
      </c>
      <c r="D172" s="374" t="s">
        <v>632</v>
      </c>
    </row>
    <row r="173" spans="2:4" ht="27.75" thickBot="1">
      <c r="B173" s="374" t="s">
        <v>534</v>
      </c>
      <c r="C173" s="374" t="s">
        <v>594</v>
      </c>
      <c r="D173" s="374" t="s">
        <v>633</v>
      </c>
    </row>
    <row r="174" spans="2:4" ht="27.75" thickBot="1">
      <c r="B174" s="374" t="s">
        <v>534</v>
      </c>
      <c r="C174" s="374" t="s">
        <v>594</v>
      </c>
      <c r="D174" s="374" t="s">
        <v>634</v>
      </c>
    </row>
    <row r="175" spans="2:4" ht="27.75" thickBot="1">
      <c r="B175" s="374" t="s">
        <v>539</v>
      </c>
      <c r="C175" s="374" t="s">
        <v>594</v>
      </c>
      <c r="D175" s="374" t="s">
        <v>635</v>
      </c>
    </row>
    <row r="176" spans="2:4" ht="15.75" thickBot="1">
      <c r="B176" s="374" t="s">
        <v>636</v>
      </c>
      <c r="C176" s="374" t="s">
        <v>594</v>
      </c>
      <c r="D176" s="374" t="s">
        <v>637</v>
      </c>
    </row>
    <row r="177" spans="2:4" ht="15.75" thickBot="1">
      <c r="B177" s="374" t="s">
        <v>636</v>
      </c>
      <c r="C177" s="374" t="s">
        <v>594</v>
      </c>
      <c r="D177" s="374" t="s">
        <v>638</v>
      </c>
    </row>
    <row r="178" spans="2:4" ht="15.75" thickBot="1">
      <c r="B178" s="374" t="s">
        <v>636</v>
      </c>
      <c r="C178" s="374" t="s">
        <v>594</v>
      </c>
      <c r="D178" s="374" t="s">
        <v>639</v>
      </c>
    </row>
    <row r="179" spans="2:4" ht="27.75" thickBot="1">
      <c r="B179" s="374" t="s">
        <v>636</v>
      </c>
      <c r="C179" s="374" t="s">
        <v>594</v>
      </c>
      <c r="D179" s="374" t="s">
        <v>640</v>
      </c>
    </row>
    <row r="180" spans="2:4" ht="27.75" thickBot="1">
      <c r="B180" s="374" t="s">
        <v>636</v>
      </c>
      <c r="C180" s="374" t="s">
        <v>594</v>
      </c>
      <c r="D180" s="374" t="s">
        <v>641</v>
      </c>
    </row>
    <row r="181" spans="2:4" ht="27.75" thickBot="1">
      <c r="B181" s="374" t="s">
        <v>636</v>
      </c>
      <c r="C181" s="374" t="s">
        <v>594</v>
      </c>
      <c r="D181" s="374" t="s">
        <v>642</v>
      </c>
    </row>
    <row r="182" spans="2:4" ht="27.75" thickBot="1">
      <c r="B182" s="374" t="s">
        <v>636</v>
      </c>
      <c r="C182" s="374" t="s">
        <v>594</v>
      </c>
      <c r="D182" s="374" t="s">
        <v>643</v>
      </c>
    </row>
    <row r="183" spans="2:4" ht="27.75" thickBot="1">
      <c r="B183" s="374" t="s">
        <v>636</v>
      </c>
      <c r="C183" s="374" t="s">
        <v>594</v>
      </c>
      <c r="D183" s="374" t="s">
        <v>644</v>
      </c>
    </row>
    <row r="184" spans="2:4" ht="27.75" thickBot="1">
      <c r="B184" s="374" t="s">
        <v>636</v>
      </c>
      <c r="C184" s="374" t="s">
        <v>594</v>
      </c>
      <c r="D184" s="374" t="s">
        <v>645</v>
      </c>
    </row>
    <row r="185" spans="2:4" ht="27.75" thickBot="1">
      <c r="B185" s="374" t="s">
        <v>636</v>
      </c>
      <c r="C185" s="374" t="s">
        <v>594</v>
      </c>
      <c r="D185" s="374" t="s">
        <v>646</v>
      </c>
    </row>
    <row r="186" spans="2:4" ht="27.75" thickBot="1">
      <c r="B186" s="374" t="s">
        <v>647</v>
      </c>
      <c r="C186" s="374" t="s">
        <v>594</v>
      </c>
      <c r="D186" s="374" t="s">
        <v>648</v>
      </c>
    </row>
    <row r="187" spans="2:4" ht="27.75" thickBot="1">
      <c r="B187" s="377" t="s">
        <v>647</v>
      </c>
      <c r="C187" s="377" t="s">
        <v>594</v>
      </c>
      <c r="D187" s="377" t="s">
        <v>649</v>
      </c>
    </row>
    <row r="188" spans="2:4" ht="27.75" thickBot="1">
      <c r="B188" s="374" t="s">
        <v>647</v>
      </c>
      <c r="C188" s="374" t="s">
        <v>594</v>
      </c>
      <c r="D188" s="374" t="s">
        <v>650</v>
      </c>
    </row>
    <row r="189" spans="2:4" ht="27.75" thickBot="1">
      <c r="B189" s="374" t="s">
        <v>647</v>
      </c>
      <c r="C189" s="374" t="s">
        <v>594</v>
      </c>
      <c r="D189" s="374" t="s">
        <v>651</v>
      </c>
    </row>
    <row r="190" spans="2:4" ht="27.75" thickBot="1">
      <c r="B190" s="374" t="s">
        <v>647</v>
      </c>
      <c r="C190" s="374" t="s">
        <v>594</v>
      </c>
      <c r="D190" s="374" t="s">
        <v>652</v>
      </c>
    </row>
    <row r="191" spans="2:4" ht="27.75" thickBot="1">
      <c r="B191" s="374" t="s">
        <v>653</v>
      </c>
      <c r="C191" s="374" t="s">
        <v>594</v>
      </c>
      <c r="D191" s="374" t="s">
        <v>654</v>
      </c>
    </row>
    <row r="192" spans="2:4" ht="15.75" thickBot="1">
      <c r="B192" s="374" t="s">
        <v>653</v>
      </c>
      <c r="C192" s="374" t="s">
        <v>594</v>
      </c>
      <c r="D192" s="374" t="s">
        <v>655</v>
      </c>
    </row>
    <row r="193" spans="2:4" ht="27.75" thickBot="1">
      <c r="B193" s="374" t="s">
        <v>653</v>
      </c>
      <c r="C193" s="374" t="s">
        <v>594</v>
      </c>
      <c r="D193" s="374" t="s">
        <v>656</v>
      </c>
    </row>
    <row r="194" spans="2:4" ht="27.75" thickBot="1">
      <c r="B194" s="374" t="s">
        <v>653</v>
      </c>
      <c r="C194" s="374" t="s">
        <v>594</v>
      </c>
      <c r="D194" s="374" t="s">
        <v>657</v>
      </c>
    </row>
    <row r="195" spans="2:4" ht="27.75" thickBot="1">
      <c r="B195" s="374" t="s">
        <v>653</v>
      </c>
      <c r="C195" s="374" t="s">
        <v>594</v>
      </c>
      <c r="D195" s="374" t="s">
        <v>658</v>
      </c>
    </row>
    <row r="196" spans="2:4" ht="27.75" thickBot="1">
      <c r="B196" s="374" t="s">
        <v>653</v>
      </c>
      <c r="C196" s="374" t="s">
        <v>594</v>
      </c>
      <c r="D196" s="374" t="s">
        <v>659</v>
      </c>
    </row>
    <row r="197" spans="2:4" ht="27.75" thickBot="1">
      <c r="B197" s="374" t="s">
        <v>653</v>
      </c>
      <c r="C197" s="374" t="s">
        <v>594</v>
      </c>
      <c r="D197" s="374" t="s">
        <v>660</v>
      </c>
    </row>
    <row r="198" spans="2:4" ht="41.25" thickBot="1">
      <c r="B198" s="374" t="s">
        <v>454</v>
      </c>
      <c r="C198" s="374" t="s">
        <v>661</v>
      </c>
      <c r="D198" s="374" t="s">
        <v>662</v>
      </c>
    </row>
    <row r="199" spans="2:4" ht="27.75" thickBot="1">
      <c r="B199" s="374" t="s">
        <v>454</v>
      </c>
      <c r="C199" s="374" t="s">
        <v>661</v>
      </c>
      <c r="D199" s="374" t="s">
        <v>663</v>
      </c>
    </row>
    <row r="200" spans="2:4" ht="27.75" thickBot="1">
      <c r="B200" s="374" t="s">
        <v>454</v>
      </c>
      <c r="C200" s="374" t="s">
        <v>661</v>
      </c>
      <c r="D200" s="374" t="s">
        <v>664</v>
      </c>
    </row>
    <row r="201" spans="2:4" ht="27.75" thickBot="1">
      <c r="B201" s="374" t="s">
        <v>454</v>
      </c>
      <c r="C201" s="374" t="s">
        <v>661</v>
      </c>
      <c r="D201" s="374" t="s">
        <v>665</v>
      </c>
    </row>
    <row r="202" spans="2:4" ht="15.75" thickBot="1">
      <c r="B202" s="374" t="s">
        <v>454</v>
      </c>
      <c r="C202" s="374" t="s">
        <v>661</v>
      </c>
      <c r="D202" s="374" t="s">
        <v>666</v>
      </c>
    </row>
    <row r="203" spans="2:4" ht="27.75" thickBot="1">
      <c r="B203" s="374" t="s">
        <v>454</v>
      </c>
      <c r="C203" s="374" t="s">
        <v>661</v>
      </c>
      <c r="D203" s="374" t="s">
        <v>667</v>
      </c>
    </row>
    <row r="204" spans="2:4" ht="27.75" thickBot="1">
      <c r="B204" s="374" t="s">
        <v>454</v>
      </c>
      <c r="C204" s="374" t="s">
        <v>661</v>
      </c>
      <c r="D204" s="374" t="s">
        <v>668</v>
      </c>
    </row>
    <row r="205" spans="2:4" ht="27.75" thickBot="1">
      <c r="B205" s="377" t="s">
        <v>454</v>
      </c>
      <c r="C205" s="377" t="s">
        <v>661</v>
      </c>
      <c r="D205" s="377" t="s">
        <v>669</v>
      </c>
    </row>
    <row r="206" spans="2:4" ht="41.25" thickBot="1">
      <c r="B206" s="374" t="s">
        <v>454</v>
      </c>
      <c r="C206" s="374" t="s">
        <v>661</v>
      </c>
      <c r="D206" s="374" t="s">
        <v>670</v>
      </c>
    </row>
    <row r="207" spans="2:4" ht="15.75" thickBot="1">
      <c r="B207" s="374" t="s">
        <v>454</v>
      </c>
      <c r="C207" s="374" t="s">
        <v>661</v>
      </c>
      <c r="D207" s="374" t="s">
        <v>671</v>
      </c>
    </row>
    <row r="208" spans="2:4" ht="41.25" thickBot="1">
      <c r="B208" s="374" t="s">
        <v>454</v>
      </c>
      <c r="C208" s="374" t="s">
        <v>661</v>
      </c>
      <c r="D208" s="374" t="s">
        <v>672</v>
      </c>
    </row>
    <row r="209" spans="2:4" ht="27.75" thickBot="1">
      <c r="B209" s="374" t="s">
        <v>454</v>
      </c>
      <c r="C209" s="374" t="s">
        <v>661</v>
      </c>
      <c r="D209" s="374" t="s">
        <v>673</v>
      </c>
    </row>
    <row r="210" spans="2:4" ht="27.75" thickBot="1">
      <c r="B210" s="374" t="s">
        <v>454</v>
      </c>
      <c r="C210" s="374" t="s">
        <v>661</v>
      </c>
      <c r="D210" s="374" t="s">
        <v>674</v>
      </c>
    </row>
    <row r="211" spans="2:4" ht="15.75" thickBot="1">
      <c r="B211" s="374" t="s">
        <v>454</v>
      </c>
      <c r="C211" s="374" t="s">
        <v>661</v>
      </c>
      <c r="D211" s="374" t="s">
        <v>675</v>
      </c>
    </row>
    <row r="212" spans="2:4" ht="41.25" thickBot="1">
      <c r="B212" s="374" t="s">
        <v>454</v>
      </c>
      <c r="C212" s="374" t="s">
        <v>661</v>
      </c>
      <c r="D212" s="374" t="s">
        <v>676</v>
      </c>
    </row>
    <row r="213" spans="2:4" ht="15.75" thickBot="1">
      <c r="B213" s="374" t="s">
        <v>454</v>
      </c>
      <c r="C213" s="374" t="s">
        <v>661</v>
      </c>
      <c r="D213" s="374" t="s">
        <v>677</v>
      </c>
    </row>
    <row r="214" spans="2:4" ht="27.75" thickBot="1">
      <c r="B214" s="374" t="s">
        <v>454</v>
      </c>
      <c r="C214" s="374" t="s">
        <v>661</v>
      </c>
      <c r="D214" s="374" t="s">
        <v>678</v>
      </c>
    </row>
    <row r="215" spans="2:4" ht="15.75" thickBot="1">
      <c r="B215" s="374" t="s">
        <v>454</v>
      </c>
      <c r="C215" s="374" t="s">
        <v>661</v>
      </c>
      <c r="D215" s="374" t="s">
        <v>679</v>
      </c>
    </row>
    <row r="216" spans="2:4" ht="27.75" thickBot="1">
      <c r="B216" s="374" t="s">
        <v>454</v>
      </c>
      <c r="C216" s="374" t="s">
        <v>661</v>
      </c>
      <c r="D216" s="374" t="s">
        <v>680</v>
      </c>
    </row>
    <row r="217" spans="2:4" ht="41.25" thickBot="1">
      <c r="B217" s="374" t="s">
        <v>454</v>
      </c>
      <c r="C217" s="374" t="s">
        <v>661</v>
      </c>
      <c r="D217" s="374" t="s">
        <v>681</v>
      </c>
    </row>
    <row r="218" spans="2:4" ht="27.75" thickBot="1">
      <c r="B218" s="374" t="s">
        <v>454</v>
      </c>
      <c r="C218" s="374" t="s">
        <v>661</v>
      </c>
      <c r="D218" s="374" t="s">
        <v>682</v>
      </c>
    </row>
    <row r="219" spans="2:4" ht="27.75" thickBot="1">
      <c r="B219" s="374" t="s">
        <v>454</v>
      </c>
      <c r="C219" s="374" t="s">
        <v>661</v>
      </c>
      <c r="D219" s="374" t="s">
        <v>683</v>
      </c>
    </row>
    <row r="220" spans="2:4" ht="27.75" thickBot="1">
      <c r="B220" s="374" t="s">
        <v>454</v>
      </c>
      <c r="C220" s="374" t="s">
        <v>661</v>
      </c>
      <c r="D220" s="374" t="s">
        <v>684</v>
      </c>
    </row>
    <row r="221" spans="2:4" ht="27.75" thickBot="1">
      <c r="B221" s="374" t="s">
        <v>454</v>
      </c>
      <c r="C221" s="374" t="s">
        <v>661</v>
      </c>
      <c r="D221" s="374" t="s">
        <v>685</v>
      </c>
    </row>
    <row r="222" spans="2:4" ht="27.75" thickBot="1">
      <c r="B222" s="374" t="s">
        <v>454</v>
      </c>
      <c r="C222" s="374" t="s">
        <v>661</v>
      </c>
      <c r="D222" s="374" t="s">
        <v>686</v>
      </c>
    </row>
    <row r="223" spans="2:4" ht="15.75" thickBot="1">
      <c r="B223" s="377" t="s">
        <v>454</v>
      </c>
      <c r="C223" s="377" t="s">
        <v>661</v>
      </c>
      <c r="D223" s="377" t="s">
        <v>687</v>
      </c>
    </row>
    <row r="224" spans="2:4" ht="27.75" thickBot="1">
      <c r="B224" s="374" t="s">
        <v>454</v>
      </c>
      <c r="C224" s="374" t="s">
        <v>661</v>
      </c>
      <c r="D224" s="374" t="s">
        <v>688</v>
      </c>
    </row>
    <row r="225" spans="2:4" ht="27.75" thickBot="1">
      <c r="B225" s="374" t="s">
        <v>454</v>
      </c>
      <c r="C225" s="374" t="s">
        <v>661</v>
      </c>
      <c r="D225" s="374" t="s">
        <v>689</v>
      </c>
    </row>
    <row r="226" spans="2:4" ht="27.75" thickBot="1">
      <c r="B226" s="374" t="s">
        <v>454</v>
      </c>
      <c r="C226" s="374" t="s">
        <v>661</v>
      </c>
      <c r="D226" s="374" t="s">
        <v>690</v>
      </c>
    </row>
    <row r="227" spans="2:4" ht="27.75" thickBot="1">
      <c r="B227" s="374" t="s">
        <v>454</v>
      </c>
      <c r="C227" s="374" t="s">
        <v>661</v>
      </c>
      <c r="D227" s="374" t="s">
        <v>691</v>
      </c>
    </row>
    <row r="228" spans="2:4" ht="15.75" thickBot="1">
      <c r="B228" s="374" t="s">
        <v>454</v>
      </c>
      <c r="C228" s="374" t="s">
        <v>661</v>
      </c>
      <c r="D228" s="374" t="s">
        <v>692</v>
      </c>
    </row>
    <row r="229" spans="2:4" ht="27.75" thickBot="1">
      <c r="B229" s="374" t="s">
        <v>454</v>
      </c>
      <c r="C229" s="374" t="s">
        <v>661</v>
      </c>
      <c r="D229" s="374" t="s">
        <v>693</v>
      </c>
    </row>
    <row r="230" spans="2:4" ht="27.75" thickBot="1">
      <c r="B230" s="374" t="s">
        <v>454</v>
      </c>
      <c r="C230" s="374" t="s">
        <v>661</v>
      </c>
      <c r="D230" s="374" t="s">
        <v>694</v>
      </c>
    </row>
    <row r="231" spans="2:4" ht="15.75" thickBot="1">
      <c r="B231" s="374" t="s">
        <v>454</v>
      </c>
      <c r="C231" s="374" t="s">
        <v>661</v>
      </c>
      <c r="D231" s="374" t="s">
        <v>695</v>
      </c>
    </row>
    <row r="232" spans="2:4" ht="27.75" thickBot="1">
      <c r="B232" s="374" t="s">
        <v>454</v>
      </c>
      <c r="C232" s="374" t="s">
        <v>661</v>
      </c>
      <c r="D232" s="374" t="s">
        <v>696</v>
      </c>
    </row>
    <row r="233" spans="2:4" ht="27.75" thickBot="1">
      <c r="B233" s="374" t="s">
        <v>454</v>
      </c>
      <c r="C233" s="374" t="s">
        <v>661</v>
      </c>
      <c r="D233" s="374" t="s">
        <v>697</v>
      </c>
    </row>
    <row r="234" spans="2:4" ht="15.75" thickBot="1">
      <c r="B234" s="374" t="s">
        <v>454</v>
      </c>
      <c r="C234" s="374" t="s">
        <v>661</v>
      </c>
      <c r="D234" s="374" t="s">
        <v>698</v>
      </c>
    </row>
    <row r="235" spans="2:4" ht="27.75" thickBot="1">
      <c r="B235" s="374" t="s">
        <v>454</v>
      </c>
      <c r="C235" s="374" t="s">
        <v>661</v>
      </c>
      <c r="D235" s="374" t="s">
        <v>699</v>
      </c>
    </row>
    <row r="236" spans="2:4" ht="27.75" thickBot="1">
      <c r="B236" s="374" t="s">
        <v>454</v>
      </c>
      <c r="C236" s="374" t="s">
        <v>661</v>
      </c>
      <c r="D236" s="374" t="s">
        <v>700</v>
      </c>
    </row>
    <row r="237" spans="2:4" ht="27.75" thickBot="1">
      <c r="B237" s="374" t="s">
        <v>454</v>
      </c>
      <c r="C237" s="374" t="s">
        <v>661</v>
      </c>
      <c r="D237" s="374" t="s">
        <v>701</v>
      </c>
    </row>
    <row r="238" spans="2:4" ht="27.75" thickBot="1">
      <c r="B238" s="374" t="s">
        <v>454</v>
      </c>
      <c r="C238" s="374" t="s">
        <v>661</v>
      </c>
      <c r="D238" s="374" t="s">
        <v>702</v>
      </c>
    </row>
    <row r="239" spans="2:4" ht="27.75" thickBot="1">
      <c r="B239" s="374" t="s">
        <v>454</v>
      </c>
      <c r="C239" s="374" t="s">
        <v>661</v>
      </c>
      <c r="D239" s="374" t="s">
        <v>703</v>
      </c>
    </row>
    <row r="240" spans="2:4" ht="27.75" thickBot="1">
      <c r="B240" s="374" t="s">
        <v>454</v>
      </c>
      <c r="C240" s="374" t="s">
        <v>661</v>
      </c>
      <c r="D240" s="374" t="s">
        <v>704</v>
      </c>
    </row>
    <row r="241" spans="2:4" ht="27.75" thickBot="1">
      <c r="B241" s="374" t="s">
        <v>454</v>
      </c>
      <c r="C241" s="374" t="s">
        <v>661</v>
      </c>
      <c r="D241" s="374" t="s">
        <v>705</v>
      </c>
    </row>
    <row r="242" spans="2:4" ht="27.75" thickBot="1">
      <c r="B242" s="377" t="s">
        <v>454</v>
      </c>
      <c r="C242" s="377" t="s">
        <v>661</v>
      </c>
      <c r="D242" s="377" t="s">
        <v>706</v>
      </c>
    </row>
    <row r="243" spans="2:4" ht="15.75" thickBot="1">
      <c r="B243" s="374" t="s">
        <v>454</v>
      </c>
      <c r="C243" s="374" t="s">
        <v>661</v>
      </c>
      <c r="D243" s="374" t="s">
        <v>707</v>
      </c>
    </row>
    <row r="244" spans="2:4" ht="27.75" thickBot="1">
      <c r="B244" s="374" t="s">
        <v>454</v>
      </c>
      <c r="C244" s="374" t="s">
        <v>661</v>
      </c>
      <c r="D244" s="374" t="s">
        <v>708</v>
      </c>
    </row>
    <row r="245" spans="2:4" ht="27.75" thickBot="1">
      <c r="B245" s="374" t="s">
        <v>454</v>
      </c>
      <c r="C245" s="374" t="s">
        <v>661</v>
      </c>
      <c r="D245" s="374" t="s">
        <v>709</v>
      </c>
    </row>
    <row r="246" spans="2:4" ht="27.75" thickBot="1">
      <c r="B246" s="374" t="s">
        <v>454</v>
      </c>
      <c r="C246" s="374" t="s">
        <v>661</v>
      </c>
      <c r="D246" s="374" t="s">
        <v>710</v>
      </c>
    </row>
    <row r="247" spans="2:4" ht="27.75" thickBot="1">
      <c r="B247" s="374" t="s">
        <v>454</v>
      </c>
      <c r="C247" s="374" t="s">
        <v>661</v>
      </c>
      <c r="D247" s="374" t="s">
        <v>711</v>
      </c>
    </row>
    <row r="248" spans="2:4" ht="27.75" thickBot="1">
      <c r="B248" s="374" t="s">
        <v>454</v>
      </c>
      <c r="C248" s="374" t="s">
        <v>661</v>
      </c>
      <c r="D248" s="374" t="s">
        <v>712</v>
      </c>
    </row>
    <row r="249" spans="2:4" ht="27.75" thickBot="1">
      <c r="B249" s="374" t="s">
        <v>454</v>
      </c>
      <c r="C249" s="374" t="s">
        <v>661</v>
      </c>
      <c r="D249" s="374" t="s">
        <v>713</v>
      </c>
    </row>
    <row r="250" spans="2:4" ht="15.75" thickBot="1">
      <c r="B250" s="374" t="s">
        <v>454</v>
      </c>
      <c r="C250" s="374" t="s">
        <v>661</v>
      </c>
      <c r="D250" s="374" t="s">
        <v>714</v>
      </c>
    </row>
    <row r="251" spans="2:4" ht="27.75" thickBot="1">
      <c r="B251" s="374" t="s">
        <v>454</v>
      </c>
      <c r="C251" s="374" t="s">
        <v>661</v>
      </c>
      <c r="D251" s="374" t="s">
        <v>715</v>
      </c>
    </row>
    <row r="252" spans="2:4" ht="27.75" thickBot="1">
      <c r="B252" s="374" t="s">
        <v>454</v>
      </c>
      <c r="C252" s="374" t="s">
        <v>661</v>
      </c>
      <c r="D252" s="374" t="s">
        <v>716</v>
      </c>
    </row>
    <row r="253" spans="2:4" ht="27.75" thickBot="1">
      <c r="B253" s="374" t="s">
        <v>454</v>
      </c>
      <c r="C253" s="374" t="s">
        <v>661</v>
      </c>
      <c r="D253" s="374" t="s">
        <v>717</v>
      </c>
    </row>
    <row r="254" spans="2:4" ht="27.75" thickBot="1">
      <c r="B254" s="374" t="s">
        <v>454</v>
      </c>
      <c r="C254" s="374" t="s">
        <v>661</v>
      </c>
      <c r="D254" s="374" t="s">
        <v>718</v>
      </c>
    </row>
    <row r="255" spans="2:4" ht="15.75" thickBot="1">
      <c r="B255" s="374" t="s">
        <v>454</v>
      </c>
      <c r="C255" s="374" t="s">
        <v>661</v>
      </c>
      <c r="D255" s="374" t="s">
        <v>719</v>
      </c>
    </row>
    <row r="256" spans="2:4" ht="27.75" thickBot="1">
      <c r="B256" s="374" t="s">
        <v>454</v>
      </c>
      <c r="C256" s="374" t="s">
        <v>661</v>
      </c>
      <c r="D256" s="374" t="s">
        <v>720</v>
      </c>
    </row>
    <row r="257" spans="2:4" ht="27.75" thickBot="1">
      <c r="B257" s="374" t="s">
        <v>454</v>
      </c>
      <c r="C257" s="374" t="s">
        <v>661</v>
      </c>
      <c r="D257" s="374" t="s">
        <v>721</v>
      </c>
    </row>
    <row r="258" spans="2:4" ht="27.75" thickBot="1">
      <c r="B258" s="374" t="s">
        <v>454</v>
      </c>
      <c r="C258" s="374" t="s">
        <v>661</v>
      </c>
      <c r="D258" s="374" t="s">
        <v>722</v>
      </c>
    </row>
    <row r="259" spans="2:4" ht="41.25" thickBot="1">
      <c r="B259" s="374" t="s">
        <v>454</v>
      </c>
      <c r="C259" s="374" t="s">
        <v>661</v>
      </c>
      <c r="D259" s="374" t="s">
        <v>723</v>
      </c>
    </row>
    <row r="260" spans="2:4" ht="41.25" thickBot="1">
      <c r="B260" s="377" t="s">
        <v>454</v>
      </c>
      <c r="C260" s="377" t="s">
        <v>661</v>
      </c>
      <c r="D260" s="377" t="s">
        <v>724</v>
      </c>
    </row>
    <row r="261" spans="2:4" ht="27.75" thickBot="1">
      <c r="B261" s="374" t="s">
        <v>454</v>
      </c>
      <c r="C261" s="374" t="s">
        <v>661</v>
      </c>
      <c r="D261" s="374" t="s">
        <v>725</v>
      </c>
    </row>
    <row r="262" spans="2:4" ht="41.25" thickBot="1">
      <c r="B262" s="374" t="s">
        <v>454</v>
      </c>
      <c r="C262" s="374" t="s">
        <v>661</v>
      </c>
      <c r="D262" s="374" t="s">
        <v>726</v>
      </c>
    </row>
    <row r="263" spans="2:4" ht="27.75" thickBot="1">
      <c r="B263" s="374" t="s">
        <v>454</v>
      </c>
      <c r="C263" s="374" t="s">
        <v>661</v>
      </c>
      <c r="D263" s="374" t="s">
        <v>727</v>
      </c>
    </row>
    <row r="264" spans="2:4" ht="27.75" thickBot="1">
      <c r="B264" s="374" t="s">
        <v>454</v>
      </c>
      <c r="C264" s="374" t="s">
        <v>661</v>
      </c>
      <c r="D264" s="374" t="s">
        <v>728</v>
      </c>
    </row>
    <row r="265" spans="2:4" ht="15.75" thickBot="1">
      <c r="B265" s="374" t="s">
        <v>529</v>
      </c>
      <c r="C265" s="374" t="s">
        <v>661</v>
      </c>
      <c r="D265" s="374" t="s">
        <v>729</v>
      </c>
    </row>
    <row r="266" spans="2:4" ht="41.25" thickBot="1">
      <c r="B266" s="374" t="s">
        <v>534</v>
      </c>
      <c r="C266" s="374" t="s">
        <v>661</v>
      </c>
      <c r="D266" s="374" t="s">
        <v>730</v>
      </c>
    </row>
    <row r="267" spans="2:4" ht="27.75" thickBot="1">
      <c r="B267" s="374" t="s">
        <v>534</v>
      </c>
      <c r="C267" s="374" t="s">
        <v>661</v>
      </c>
      <c r="D267" s="374" t="s">
        <v>731</v>
      </c>
    </row>
    <row r="268" spans="2:4" ht="27.75" thickBot="1">
      <c r="B268" s="374" t="s">
        <v>534</v>
      </c>
      <c r="C268" s="374" t="s">
        <v>661</v>
      </c>
      <c r="D268" s="374" t="s">
        <v>732</v>
      </c>
    </row>
    <row r="269" spans="2:4" ht="27.75" thickBot="1">
      <c r="B269" s="374" t="s">
        <v>534</v>
      </c>
      <c r="C269" s="374" t="s">
        <v>661</v>
      </c>
      <c r="D269" s="374" t="s">
        <v>733</v>
      </c>
    </row>
    <row r="270" spans="2:4" ht="27.75" thickBot="1">
      <c r="B270" s="374" t="s">
        <v>534</v>
      </c>
      <c r="C270" s="374" t="s">
        <v>661</v>
      </c>
      <c r="D270" s="374" t="s">
        <v>734</v>
      </c>
    </row>
    <row r="271" spans="2:4" ht="27.75" thickBot="1">
      <c r="B271" s="374" t="s">
        <v>534</v>
      </c>
      <c r="C271" s="374" t="s">
        <v>661</v>
      </c>
      <c r="D271" s="374" t="s">
        <v>735</v>
      </c>
    </row>
    <row r="272" spans="2:4" ht="27.75" thickBot="1">
      <c r="B272" s="374" t="s">
        <v>534</v>
      </c>
      <c r="C272" s="374" t="s">
        <v>661</v>
      </c>
      <c r="D272" s="374" t="s">
        <v>736</v>
      </c>
    </row>
    <row r="273" spans="2:4" ht="27.75" thickBot="1">
      <c r="B273" s="374" t="s">
        <v>534</v>
      </c>
      <c r="C273" s="374" t="s">
        <v>661</v>
      </c>
      <c r="D273" s="374" t="s">
        <v>737</v>
      </c>
    </row>
    <row r="274" spans="2:4" ht="27.75" thickBot="1">
      <c r="B274" s="374" t="s">
        <v>534</v>
      </c>
      <c r="C274" s="374" t="s">
        <v>661</v>
      </c>
      <c r="D274" s="374" t="s">
        <v>738</v>
      </c>
    </row>
    <row r="275" spans="2:4" ht="27.75" thickBot="1">
      <c r="B275" s="374" t="s">
        <v>534</v>
      </c>
      <c r="C275" s="374" t="s">
        <v>661</v>
      </c>
      <c r="D275" s="374" t="s">
        <v>739</v>
      </c>
    </row>
    <row r="276" spans="2:4" ht="41.25" thickBot="1">
      <c r="B276" s="377" t="s">
        <v>534</v>
      </c>
      <c r="C276" s="377" t="s">
        <v>661</v>
      </c>
      <c r="D276" s="377" t="s">
        <v>740</v>
      </c>
    </row>
    <row r="277" spans="2:4" ht="41.25" thickBot="1">
      <c r="B277" s="374" t="s">
        <v>534</v>
      </c>
      <c r="C277" s="374" t="s">
        <v>661</v>
      </c>
      <c r="D277" s="374" t="s">
        <v>741</v>
      </c>
    </row>
    <row r="278" spans="2:4" ht="54.75" thickBot="1">
      <c r="B278" s="374" t="s">
        <v>534</v>
      </c>
      <c r="C278" s="374" t="s">
        <v>661</v>
      </c>
      <c r="D278" s="374" t="s">
        <v>742</v>
      </c>
    </row>
    <row r="279" spans="2:4" ht="27.75" thickBot="1">
      <c r="B279" s="374" t="s">
        <v>568</v>
      </c>
      <c r="C279" s="374" t="s">
        <v>661</v>
      </c>
      <c r="D279" s="374" t="s">
        <v>743</v>
      </c>
    </row>
    <row r="280" spans="2:4" ht="27.75" thickBot="1">
      <c r="B280" s="374" t="s">
        <v>568</v>
      </c>
      <c r="C280" s="374" t="s">
        <v>661</v>
      </c>
      <c r="D280" s="374" t="s">
        <v>744</v>
      </c>
    </row>
    <row r="281" spans="2:4" ht="27.75" thickBot="1">
      <c r="B281" s="374" t="s">
        <v>636</v>
      </c>
      <c r="C281" s="374" t="s">
        <v>661</v>
      </c>
      <c r="D281" s="374" t="s">
        <v>745</v>
      </c>
    </row>
    <row r="282" spans="2:4" ht="15.75" thickBot="1">
      <c r="B282" s="374" t="s">
        <v>542</v>
      </c>
      <c r="C282" s="374" t="s">
        <v>661</v>
      </c>
      <c r="D282" s="374" t="s">
        <v>746</v>
      </c>
    </row>
    <row r="283" spans="2:4" ht="27.75" thickBot="1">
      <c r="B283" s="374" t="s">
        <v>542</v>
      </c>
      <c r="C283" s="374" t="s">
        <v>661</v>
      </c>
      <c r="D283" s="374" t="s">
        <v>747</v>
      </c>
    </row>
    <row r="284" spans="2:4" ht="27.75" thickBot="1">
      <c r="B284" s="374" t="s">
        <v>542</v>
      </c>
      <c r="C284" s="374" t="s">
        <v>661</v>
      </c>
      <c r="D284" s="374" t="s">
        <v>748</v>
      </c>
    </row>
    <row r="285" spans="2:4" ht="27.75" thickBot="1">
      <c r="B285" s="374" t="s">
        <v>542</v>
      </c>
      <c r="C285" s="374" t="s">
        <v>661</v>
      </c>
      <c r="D285" s="374" t="s">
        <v>749</v>
      </c>
    </row>
    <row r="286" spans="2:4" ht="27.75" thickBot="1">
      <c r="B286" s="374" t="s">
        <v>542</v>
      </c>
      <c r="C286" s="374" t="s">
        <v>661</v>
      </c>
      <c r="D286" s="374" t="s">
        <v>750</v>
      </c>
    </row>
    <row r="287" spans="2:4" ht="27.75" thickBot="1">
      <c r="B287" s="374" t="s">
        <v>542</v>
      </c>
      <c r="C287" s="374" t="s">
        <v>661</v>
      </c>
      <c r="D287" s="374" t="s">
        <v>751</v>
      </c>
    </row>
    <row r="288" spans="2:4" ht="27.75" thickBot="1">
      <c r="B288" s="374" t="s">
        <v>542</v>
      </c>
      <c r="C288" s="374" t="s">
        <v>661</v>
      </c>
      <c r="D288" s="374" t="s">
        <v>752</v>
      </c>
    </row>
    <row r="289" spans="2:4" ht="27.75" thickBot="1">
      <c r="B289" s="374" t="s">
        <v>542</v>
      </c>
      <c r="C289" s="374" t="s">
        <v>661</v>
      </c>
      <c r="D289" s="374" t="s">
        <v>753</v>
      </c>
    </row>
    <row r="290" spans="2:4" ht="27.75" thickBot="1">
      <c r="B290" s="374" t="s">
        <v>542</v>
      </c>
      <c r="C290" s="374" t="s">
        <v>661</v>
      </c>
      <c r="D290" s="374" t="s">
        <v>754</v>
      </c>
    </row>
    <row r="291" spans="2:4" ht="27.75" thickBot="1">
      <c r="B291" s="374" t="s">
        <v>542</v>
      </c>
      <c r="C291" s="374" t="s">
        <v>661</v>
      </c>
      <c r="D291" s="374" t="s">
        <v>755</v>
      </c>
    </row>
    <row r="292" spans="2:4" ht="27.75" thickBot="1">
      <c r="B292" s="377" t="s">
        <v>542</v>
      </c>
      <c r="C292" s="377" t="s">
        <v>661</v>
      </c>
      <c r="D292" s="377" t="s">
        <v>756</v>
      </c>
    </row>
    <row r="293" spans="2:4" ht="27.75" thickBot="1">
      <c r="B293" s="374" t="s">
        <v>542</v>
      </c>
      <c r="C293" s="374" t="s">
        <v>661</v>
      </c>
      <c r="D293" s="374" t="s">
        <v>757</v>
      </c>
    </row>
    <row r="294" spans="2:4" ht="27.75" thickBot="1">
      <c r="B294" s="374" t="s">
        <v>542</v>
      </c>
      <c r="C294" s="374" t="s">
        <v>661</v>
      </c>
      <c r="D294" s="374" t="s">
        <v>758</v>
      </c>
    </row>
    <row r="295" spans="2:4" ht="27.75" thickBot="1">
      <c r="B295" s="374" t="s">
        <v>542</v>
      </c>
      <c r="C295" s="374" t="s">
        <v>661</v>
      </c>
      <c r="D295" s="374" t="s">
        <v>759</v>
      </c>
    </row>
    <row r="296" spans="2:4" ht="27.75" thickBot="1">
      <c r="B296" s="374" t="s">
        <v>542</v>
      </c>
      <c r="C296" s="374" t="s">
        <v>661</v>
      </c>
      <c r="D296" s="374" t="s">
        <v>760</v>
      </c>
    </row>
    <row r="297" spans="2:4" ht="27.75" thickBot="1">
      <c r="B297" s="374" t="s">
        <v>542</v>
      </c>
      <c r="C297" s="374" t="s">
        <v>661</v>
      </c>
      <c r="D297" s="374" t="s">
        <v>761</v>
      </c>
    </row>
    <row r="298" spans="2:4" ht="27.75" thickBot="1">
      <c r="B298" s="374" t="s">
        <v>542</v>
      </c>
      <c r="C298" s="374" t="s">
        <v>661</v>
      </c>
      <c r="D298" s="374" t="s">
        <v>762</v>
      </c>
    </row>
    <row r="299" spans="2:4" ht="27.75" thickBot="1">
      <c r="B299" s="374" t="s">
        <v>542</v>
      </c>
      <c r="C299" s="374" t="s">
        <v>661</v>
      </c>
      <c r="D299" s="374" t="s">
        <v>763</v>
      </c>
    </row>
    <row r="300" spans="2:4" ht="27.75" thickBot="1">
      <c r="B300" s="374" t="s">
        <v>544</v>
      </c>
      <c r="C300" s="374" t="s">
        <v>661</v>
      </c>
      <c r="D300" s="374" t="s">
        <v>764</v>
      </c>
    </row>
    <row r="301" spans="2:4" ht="27.75" thickBot="1">
      <c r="B301" s="374" t="s">
        <v>544</v>
      </c>
      <c r="C301" s="374" t="s">
        <v>661</v>
      </c>
      <c r="D301" s="374" t="s">
        <v>765</v>
      </c>
    </row>
    <row r="302" spans="2:4" ht="27.75" thickBot="1">
      <c r="B302" s="374" t="s">
        <v>544</v>
      </c>
      <c r="C302" s="374" t="s">
        <v>661</v>
      </c>
      <c r="D302" s="374" t="s">
        <v>766</v>
      </c>
    </row>
    <row r="303" spans="2:4" ht="27.75" thickBot="1">
      <c r="B303" s="374" t="s">
        <v>767</v>
      </c>
      <c r="C303" s="374" t="s">
        <v>661</v>
      </c>
      <c r="D303" s="374" t="s">
        <v>768</v>
      </c>
    </row>
    <row r="304" spans="2:4" ht="15.75" thickBot="1">
      <c r="B304" s="374" t="s">
        <v>767</v>
      </c>
      <c r="C304" s="374" t="s">
        <v>661</v>
      </c>
      <c r="D304" s="374" t="s">
        <v>769</v>
      </c>
    </row>
    <row r="305" spans="2:4" ht="27.75" thickBot="1">
      <c r="B305" s="374" t="s">
        <v>767</v>
      </c>
      <c r="C305" s="374" t="s">
        <v>661</v>
      </c>
      <c r="D305" s="374" t="s">
        <v>770</v>
      </c>
    </row>
    <row r="306" spans="2:4" ht="27.75" thickBot="1">
      <c r="B306" s="374" t="s">
        <v>767</v>
      </c>
      <c r="C306" s="374" t="s">
        <v>661</v>
      </c>
      <c r="D306" s="374" t="s">
        <v>771</v>
      </c>
    </row>
    <row r="307" spans="2:4" ht="27.75" thickBot="1">
      <c r="B307" s="374" t="s">
        <v>767</v>
      </c>
      <c r="C307" s="374" t="s">
        <v>661</v>
      </c>
      <c r="D307" s="374" t="s">
        <v>772</v>
      </c>
    </row>
    <row r="308" spans="2:4" ht="27.75" thickBot="1">
      <c r="B308" s="374" t="s">
        <v>767</v>
      </c>
      <c r="C308" s="374" t="s">
        <v>661</v>
      </c>
      <c r="D308" s="374" t="s">
        <v>773</v>
      </c>
    </row>
    <row r="309" spans="2:4" ht="27.75" thickBot="1">
      <c r="B309" s="374" t="s">
        <v>767</v>
      </c>
      <c r="C309" s="374" t="s">
        <v>661</v>
      </c>
      <c r="D309" s="374" t="s">
        <v>774</v>
      </c>
    </row>
    <row r="310" spans="2:4" ht="27.75" thickBot="1">
      <c r="B310" s="377" t="s">
        <v>767</v>
      </c>
      <c r="C310" s="377" t="s">
        <v>661</v>
      </c>
      <c r="D310" s="377" t="s">
        <v>775</v>
      </c>
    </row>
    <row r="311" spans="2:4" ht="27.75" thickBot="1">
      <c r="B311" s="374" t="s">
        <v>767</v>
      </c>
      <c r="C311" s="374" t="s">
        <v>661</v>
      </c>
      <c r="D311" s="374" t="s">
        <v>776</v>
      </c>
    </row>
    <row r="312" spans="2:4" ht="27.75" thickBot="1">
      <c r="B312" s="374" t="s">
        <v>767</v>
      </c>
      <c r="C312" s="374" t="s">
        <v>661</v>
      </c>
      <c r="D312" s="374" t="s">
        <v>777</v>
      </c>
    </row>
    <row r="313" spans="2:4" ht="27.75" thickBot="1">
      <c r="B313" s="374" t="s">
        <v>653</v>
      </c>
      <c r="C313" s="374" t="s">
        <v>661</v>
      </c>
      <c r="D313" s="374" t="s">
        <v>778</v>
      </c>
    </row>
    <row r="314" spans="2:4" ht="27.75" thickBot="1">
      <c r="B314" s="374" t="s">
        <v>454</v>
      </c>
      <c r="C314" s="374" t="s">
        <v>779</v>
      </c>
      <c r="D314" s="374" t="s">
        <v>780</v>
      </c>
    </row>
    <row r="315" spans="2:4" ht="27.75" thickBot="1">
      <c r="B315" s="374" t="s">
        <v>454</v>
      </c>
      <c r="C315" s="374" t="s">
        <v>779</v>
      </c>
      <c r="D315" s="374" t="s">
        <v>781</v>
      </c>
    </row>
    <row r="316" spans="2:4" ht="27.75" thickBot="1">
      <c r="B316" s="374" t="s">
        <v>454</v>
      </c>
      <c r="C316" s="374" t="s">
        <v>779</v>
      </c>
      <c r="D316" s="374" t="s">
        <v>782</v>
      </c>
    </row>
    <row r="317" spans="2:4" ht="27.75" thickBot="1">
      <c r="B317" s="374" t="s">
        <v>454</v>
      </c>
      <c r="C317" s="374" t="s">
        <v>779</v>
      </c>
      <c r="D317" s="374" t="s">
        <v>783</v>
      </c>
    </row>
    <row r="318" spans="2:4" ht="27.75" thickBot="1">
      <c r="B318" s="374" t="s">
        <v>534</v>
      </c>
      <c r="C318" s="374" t="s">
        <v>779</v>
      </c>
      <c r="D318" s="374" t="s">
        <v>784</v>
      </c>
    </row>
    <row r="319" spans="2:4" ht="27.75" thickBot="1">
      <c r="B319" s="374" t="s">
        <v>534</v>
      </c>
      <c r="C319" s="374" t="s">
        <v>779</v>
      </c>
      <c r="D319" s="374" t="s">
        <v>785</v>
      </c>
    </row>
    <row r="320" spans="2:4" ht="27.75" thickBot="1">
      <c r="B320" s="374" t="s">
        <v>539</v>
      </c>
      <c r="C320" s="374" t="s">
        <v>779</v>
      </c>
      <c r="D320" s="374" t="s">
        <v>786</v>
      </c>
    </row>
    <row r="321" spans="2:4" ht="27.75" thickBot="1">
      <c r="B321" s="374" t="s">
        <v>544</v>
      </c>
      <c r="C321" s="374" t="s">
        <v>779</v>
      </c>
      <c r="D321" s="374" t="s">
        <v>787</v>
      </c>
    </row>
    <row r="322" spans="2:4" ht="27.75" thickBot="1">
      <c r="B322" s="374" t="s">
        <v>544</v>
      </c>
      <c r="C322" s="374" t="s">
        <v>779</v>
      </c>
      <c r="D322" s="374" t="s">
        <v>788</v>
      </c>
    </row>
    <row r="323" spans="2:4" ht="27.75" thickBot="1">
      <c r="B323" s="374" t="s">
        <v>454</v>
      </c>
      <c r="C323" s="374" t="s">
        <v>789</v>
      </c>
      <c r="D323" s="374" t="s">
        <v>790</v>
      </c>
    </row>
    <row r="324" spans="2:4" ht="27.75" thickBot="1">
      <c r="B324" s="374" t="s">
        <v>454</v>
      </c>
      <c r="C324" s="374" t="s">
        <v>789</v>
      </c>
      <c r="D324" s="374" t="s">
        <v>791</v>
      </c>
    </row>
    <row r="325" spans="2:4" ht="41.25" thickBot="1">
      <c r="B325" s="374" t="s">
        <v>454</v>
      </c>
      <c r="C325" s="374" t="s">
        <v>789</v>
      </c>
      <c r="D325" s="374" t="s">
        <v>792</v>
      </c>
    </row>
    <row r="326" spans="2:4" ht="27.75" thickBot="1">
      <c r="B326" s="374" t="s">
        <v>454</v>
      </c>
      <c r="C326" s="374" t="s">
        <v>789</v>
      </c>
      <c r="D326" s="374" t="s">
        <v>793</v>
      </c>
    </row>
    <row r="327" spans="2:4" ht="27.75" thickBot="1">
      <c r="B327" s="377" t="s">
        <v>454</v>
      </c>
      <c r="C327" s="377" t="s">
        <v>789</v>
      </c>
      <c r="D327" s="377" t="s">
        <v>794</v>
      </c>
    </row>
    <row r="328" spans="2:4" ht="27.75" thickBot="1">
      <c r="B328" s="374" t="s">
        <v>454</v>
      </c>
      <c r="C328" s="374" t="s">
        <v>789</v>
      </c>
      <c r="D328" s="374" t="s">
        <v>795</v>
      </c>
    </row>
    <row r="329" spans="2:4" ht="27.75" thickBot="1">
      <c r="B329" s="374" t="s">
        <v>454</v>
      </c>
      <c r="C329" s="374" t="s">
        <v>789</v>
      </c>
      <c r="D329" s="374" t="s">
        <v>796</v>
      </c>
    </row>
    <row r="330" spans="2:4" ht="27.75" thickBot="1">
      <c r="B330" s="374" t="s">
        <v>454</v>
      </c>
      <c r="C330" s="374" t="s">
        <v>789</v>
      </c>
      <c r="D330" s="374" t="s">
        <v>797</v>
      </c>
    </row>
    <row r="331" spans="2:4" ht="27.75" thickBot="1">
      <c r="B331" s="374" t="s">
        <v>568</v>
      </c>
      <c r="C331" s="374" t="s">
        <v>789</v>
      </c>
      <c r="D331" s="374" t="s">
        <v>798</v>
      </c>
    </row>
    <row r="332" spans="2:4" ht="27.75" thickBot="1">
      <c r="B332" s="374" t="s">
        <v>454</v>
      </c>
      <c r="C332" s="374" t="s">
        <v>799</v>
      </c>
      <c r="D332" s="374" t="s">
        <v>800</v>
      </c>
    </row>
    <row r="333" spans="2:4" ht="27.75" thickBot="1">
      <c r="B333" s="374" t="s">
        <v>454</v>
      </c>
      <c r="C333" s="374" t="s">
        <v>799</v>
      </c>
      <c r="D333" s="374" t="s">
        <v>801</v>
      </c>
    </row>
    <row r="334" spans="2:4" ht="27.75" thickBot="1">
      <c r="B334" s="374" t="s">
        <v>454</v>
      </c>
      <c r="C334" s="374" t="s">
        <v>799</v>
      </c>
      <c r="D334" s="374" t="s">
        <v>802</v>
      </c>
    </row>
    <row r="335" spans="2:4" ht="27.75" thickBot="1">
      <c r="B335" s="374" t="s">
        <v>454</v>
      </c>
      <c r="C335" s="374" t="s">
        <v>799</v>
      </c>
      <c r="D335" s="374" t="s">
        <v>803</v>
      </c>
    </row>
    <row r="336" spans="2:4" ht="27.75" thickBot="1">
      <c r="B336" s="374" t="s">
        <v>454</v>
      </c>
      <c r="C336" s="374" t="s">
        <v>799</v>
      </c>
      <c r="D336" s="374" t="s">
        <v>804</v>
      </c>
    </row>
    <row r="337" spans="2:4" ht="27.75" thickBot="1">
      <c r="B337" s="374" t="s">
        <v>454</v>
      </c>
      <c r="C337" s="374" t="s">
        <v>799</v>
      </c>
      <c r="D337" s="374" t="s">
        <v>805</v>
      </c>
    </row>
    <row r="338" spans="2:4" ht="27.75" thickBot="1">
      <c r="B338" s="374" t="s">
        <v>454</v>
      </c>
      <c r="C338" s="374" t="s">
        <v>799</v>
      </c>
      <c r="D338" s="374" t="s">
        <v>806</v>
      </c>
    </row>
    <row r="339" spans="2:4" ht="27.75" thickBot="1">
      <c r="B339" s="374" t="s">
        <v>454</v>
      </c>
      <c r="C339" s="374" t="s">
        <v>799</v>
      </c>
      <c r="D339" s="374" t="s">
        <v>807</v>
      </c>
    </row>
    <row r="340" spans="2:4" ht="27.75" thickBot="1">
      <c r="B340" s="374" t="s">
        <v>454</v>
      </c>
      <c r="C340" s="374" t="s">
        <v>799</v>
      </c>
      <c r="D340" s="374" t="s">
        <v>808</v>
      </c>
    </row>
    <row r="341" spans="2:4" ht="27.75" thickBot="1">
      <c r="B341" s="374" t="s">
        <v>454</v>
      </c>
      <c r="C341" s="374" t="s">
        <v>799</v>
      </c>
      <c r="D341" s="374" t="s">
        <v>809</v>
      </c>
    </row>
    <row r="342" spans="2:4" ht="27.75" thickBot="1">
      <c r="B342" s="374" t="s">
        <v>454</v>
      </c>
      <c r="C342" s="374" t="s">
        <v>799</v>
      </c>
      <c r="D342" s="374" t="s">
        <v>810</v>
      </c>
    </row>
    <row r="343" spans="2:4" ht="27.75" thickBot="1">
      <c r="B343" s="374" t="s">
        <v>454</v>
      </c>
      <c r="C343" s="374" t="s">
        <v>799</v>
      </c>
      <c r="D343" s="374" t="s">
        <v>811</v>
      </c>
    </row>
    <row r="344" spans="2:4" ht="27.75" thickBot="1">
      <c r="B344" s="377" t="s">
        <v>454</v>
      </c>
      <c r="C344" s="377" t="s">
        <v>799</v>
      </c>
      <c r="D344" s="377" t="s">
        <v>812</v>
      </c>
    </row>
    <row r="345" spans="2:4" ht="27.75" thickBot="1">
      <c r="B345" s="374" t="s">
        <v>454</v>
      </c>
      <c r="C345" s="374" t="s">
        <v>799</v>
      </c>
      <c r="D345" s="374" t="s">
        <v>813</v>
      </c>
    </row>
    <row r="346" spans="2:4" ht="27.75" thickBot="1">
      <c r="B346" s="374" t="s">
        <v>454</v>
      </c>
      <c r="C346" s="374" t="s">
        <v>799</v>
      </c>
      <c r="D346" s="374" t="s">
        <v>814</v>
      </c>
    </row>
    <row r="347" spans="2:4" ht="27.75" thickBot="1">
      <c r="B347" s="374" t="s">
        <v>454</v>
      </c>
      <c r="C347" s="374" t="s">
        <v>799</v>
      </c>
      <c r="D347" s="374" t="s">
        <v>815</v>
      </c>
    </row>
    <row r="348" spans="2:4" ht="27.75" thickBot="1">
      <c r="B348" s="374" t="s">
        <v>454</v>
      </c>
      <c r="C348" s="374" t="s">
        <v>799</v>
      </c>
      <c r="D348" s="374" t="s">
        <v>816</v>
      </c>
    </row>
    <row r="349" spans="2:4" ht="27.75" thickBot="1">
      <c r="B349" s="374" t="s">
        <v>454</v>
      </c>
      <c r="C349" s="374" t="s">
        <v>799</v>
      </c>
      <c r="D349" s="374" t="s">
        <v>817</v>
      </c>
    </row>
    <row r="350" spans="2:4" ht="41.25" thickBot="1">
      <c r="B350" s="374" t="s">
        <v>454</v>
      </c>
      <c r="C350" s="374" t="s">
        <v>799</v>
      </c>
      <c r="D350" s="374" t="s">
        <v>818</v>
      </c>
    </row>
    <row r="351" spans="2:4" ht="27.75" thickBot="1">
      <c r="B351" s="374" t="s">
        <v>454</v>
      </c>
      <c r="C351" s="374" t="s">
        <v>799</v>
      </c>
      <c r="D351" s="374" t="s">
        <v>819</v>
      </c>
    </row>
    <row r="352" spans="2:4" ht="27.75" thickBot="1">
      <c r="B352" s="374" t="s">
        <v>454</v>
      </c>
      <c r="C352" s="374" t="s">
        <v>799</v>
      </c>
      <c r="D352" s="374" t="s">
        <v>820</v>
      </c>
    </row>
    <row r="353" spans="2:4" ht="27.75" thickBot="1">
      <c r="B353" s="374" t="s">
        <v>534</v>
      </c>
      <c r="C353" s="374" t="s">
        <v>799</v>
      </c>
      <c r="D353" s="374" t="s">
        <v>821</v>
      </c>
    </row>
    <row r="354" spans="2:4" ht="27.75" thickBot="1">
      <c r="B354" s="374" t="s">
        <v>534</v>
      </c>
      <c r="C354" s="374" t="s">
        <v>799</v>
      </c>
      <c r="D354" s="374" t="s">
        <v>822</v>
      </c>
    </row>
    <row r="355" spans="2:4" ht="27.75" thickBot="1">
      <c r="B355" s="374" t="s">
        <v>534</v>
      </c>
      <c r="C355" s="374" t="s">
        <v>799</v>
      </c>
      <c r="D355" s="374" t="s">
        <v>823</v>
      </c>
    </row>
    <row r="356" spans="2:4" ht="27.75" thickBot="1">
      <c r="B356" s="374" t="s">
        <v>534</v>
      </c>
      <c r="C356" s="374" t="s">
        <v>799</v>
      </c>
      <c r="D356" s="374" t="s">
        <v>824</v>
      </c>
    </row>
    <row r="357" spans="2:4" ht="27.75" thickBot="1">
      <c r="B357" s="374" t="s">
        <v>534</v>
      </c>
      <c r="C357" s="374" t="s">
        <v>799</v>
      </c>
      <c r="D357" s="374" t="s">
        <v>825</v>
      </c>
    </row>
    <row r="358" spans="2:4" ht="27.75" thickBot="1">
      <c r="B358" s="377" t="s">
        <v>534</v>
      </c>
      <c r="C358" s="377" t="s">
        <v>799</v>
      </c>
      <c r="D358" s="377" t="s">
        <v>826</v>
      </c>
    </row>
  </sheetData>
  <mergeCells count="5">
    <mergeCell ref="B2:D2"/>
    <mergeCell ref="B3:D3"/>
    <mergeCell ref="B4:D4"/>
    <mergeCell ref="B5:B6"/>
    <mergeCell ref="C5:D5"/>
  </mergeCells>
  <printOptions horizontalCentered="1" verticalCentered="1"/>
  <pageMargins left="0.59055118110236227" right="0.39370078740157483" top="0.59055118110236227" bottom="0.59055118110236227" header="0.31496062992125984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10" zoomScale="80" zoomScaleNormal="80" zoomScalePageLayoutView="80" workbookViewId="0">
      <selection activeCell="K63" sqref="K63"/>
    </sheetView>
  </sheetViews>
  <sheetFormatPr baseColWidth="10" defaultRowHeight="15"/>
  <cols>
    <col min="1" max="1" width="4.85546875" style="396" customWidth="1"/>
    <col min="2" max="2" width="27.7109375" style="397" customWidth="1"/>
    <col min="3" max="3" width="27.7109375" style="396" customWidth="1"/>
    <col min="4" max="5" width="21" style="396" customWidth="1"/>
    <col min="6" max="6" width="11" style="398" customWidth="1"/>
    <col min="7" max="8" width="27.5703125" style="396" customWidth="1"/>
    <col min="9" max="10" width="21" style="396" customWidth="1"/>
    <col min="11" max="11" width="4.85546875" style="404" customWidth="1"/>
    <col min="12" max="12" width="1.7109375" style="395" customWidth="1"/>
    <col min="13" max="13" width="16.28515625" style="396" customWidth="1"/>
    <col min="14" max="16384" width="11.42578125" style="396"/>
  </cols>
  <sheetData>
    <row r="1" spans="1:12" ht="6" customHeight="1">
      <c r="A1" s="391"/>
      <c r="B1" s="392"/>
      <c r="C1" s="391"/>
      <c r="D1" s="393"/>
      <c r="E1" s="393"/>
      <c r="F1" s="394"/>
      <c r="G1" s="393"/>
      <c r="H1" s="393"/>
      <c r="I1" s="393"/>
      <c r="J1" s="391"/>
      <c r="K1" s="391"/>
    </row>
    <row r="2" spans="1:12" ht="6" customHeight="1">
      <c r="K2" s="396"/>
      <c r="L2" s="397"/>
    </row>
    <row r="3" spans="1:12" ht="14.1" customHeight="1">
      <c r="B3" s="399"/>
      <c r="C3" s="474" t="s">
        <v>193</v>
      </c>
      <c r="D3" s="474"/>
      <c r="E3" s="474"/>
      <c r="F3" s="474"/>
      <c r="G3" s="474"/>
      <c r="H3" s="474"/>
      <c r="I3" s="474"/>
      <c r="J3" s="399"/>
      <c r="K3" s="399"/>
      <c r="L3" s="397"/>
    </row>
    <row r="4" spans="1:12" ht="14.1" customHeight="1">
      <c r="B4" s="399"/>
      <c r="C4" s="474" t="s">
        <v>0</v>
      </c>
      <c r="D4" s="474"/>
      <c r="E4" s="474"/>
      <c r="F4" s="474"/>
      <c r="G4" s="474"/>
      <c r="H4" s="474"/>
      <c r="I4" s="474"/>
      <c r="J4" s="399"/>
      <c r="K4" s="399"/>
    </row>
    <row r="5" spans="1:12" ht="14.1" customHeight="1">
      <c r="B5" s="399"/>
      <c r="C5" s="474" t="s">
        <v>194</v>
      </c>
      <c r="D5" s="474"/>
      <c r="E5" s="474"/>
      <c r="F5" s="474"/>
      <c r="G5" s="474"/>
      <c r="H5" s="474"/>
      <c r="I5" s="474"/>
      <c r="J5" s="399"/>
      <c r="K5" s="399"/>
    </row>
    <row r="6" spans="1:12" ht="14.1" customHeight="1">
      <c r="B6" s="400"/>
      <c r="C6" s="475" t="s">
        <v>1</v>
      </c>
      <c r="D6" s="475"/>
      <c r="E6" s="475"/>
      <c r="F6" s="475"/>
      <c r="G6" s="475"/>
      <c r="H6" s="475"/>
      <c r="I6" s="475"/>
      <c r="J6" s="400"/>
      <c r="K6" s="400"/>
    </row>
    <row r="7" spans="1:12" ht="20.100000000000001" customHeight="1">
      <c r="A7" s="401"/>
      <c r="B7" s="402" t="s">
        <v>4</v>
      </c>
      <c r="C7" s="490" t="s">
        <v>453</v>
      </c>
      <c r="D7" s="490"/>
      <c r="E7" s="490"/>
      <c r="F7" s="490"/>
      <c r="G7" s="490"/>
      <c r="H7" s="490"/>
      <c r="I7" s="490"/>
      <c r="J7" s="403"/>
    </row>
    <row r="8" spans="1:12" ht="3" customHeight="1">
      <c r="A8" s="400"/>
      <c r="B8" s="400"/>
      <c r="C8" s="400"/>
      <c r="D8" s="400"/>
      <c r="E8" s="400"/>
      <c r="F8" s="405"/>
      <c r="G8" s="400"/>
      <c r="H8" s="400"/>
      <c r="I8" s="400"/>
      <c r="J8" s="400"/>
      <c r="K8" s="396"/>
      <c r="L8" s="397"/>
    </row>
    <row r="9" spans="1:12" ht="3" customHeight="1">
      <c r="A9" s="400"/>
      <c r="B9" s="400"/>
      <c r="C9" s="400"/>
      <c r="D9" s="400"/>
      <c r="E9" s="400"/>
      <c r="F9" s="405"/>
      <c r="G9" s="400"/>
      <c r="H9" s="400"/>
      <c r="I9" s="400"/>
      <c r="J9" s="400"/>
    </row>
    <row r="10" spans="1:12" s="409" customFormat="1" ht="15" customHeight="1">
      <c r="A10" s="484"/>
      <c r="B10" s="486" t="s">
        <v>77</v>
      </c>
      <c r="C10" s="486"/>
      <c r="D10" s="406" t="s">
        <v>5</v>
      </c>
      <c r="E10" s="406"/>
      <c r="F10" s="488"/>
      <c r="G10" s="486" t="s">
        <v>77</v>
      </c>
      <c r="H10" s="486"/>
      <c r="I10" s="406" t="s">
        <v>5</v>
      </c>
      <c r="J10" s="406"/>
      <c r="K10" s="407"/>
      <c r="L10" s="408"/>
    </row>
    <row r="11" spans="1:12" s="409" customFormat="1" ht="15" customHeight="1">
      <c r="A11" s="485"/>
      <c r="B11" s="487"/>
      <c r="C11" s="487"/>
      <c r="D11" s="410">
        <v>2014</v>
      </c>
      <c r="E11" s="410">
        <v>2013</v>
      </c>
      <c r="F11" s="489"/>
      <c r="G11" s="487"/>
      <c r="H11" s="487"/>
      <c r="I11" s="410">
        <v>2014</v>
      </c>
      <c r="J11" s="410">
        <v>2013</v>
      </c>
      <c r="K11" s="411"/>
      <c r="L11" s="408"/>
    </row>
    <row r="12" spans="1:12" ht="3" customHeight="1">
      <c r="A12" s="412"/>
      <c r="B12" s="400"/>
      <c r="C12" s="400"/>
      <c r="D12" s="400"/>
      <c r="E12" s="400"/>
      <c r="F12" s="405"/>
      <c r="G12" s="400"/>
      <c r="H12" s="400"/>
      <c r="I12" s="400"/>
      <c r="J12" s="400"/>
      <c r="K12" s="413"/>
      <c r="L12" s="397"/>
    </row>
    <row r="13" spans="1:12" ht="3" customHeight="1">
      <c r="A13" s="412"/>
      <c r="B13" s="400"/>
      <c r="C13" s="400"/>
      <c r="D13" s="400"/>
      <c r="E13" s="400"/>
      <c r="F13" s="405"/>
      <c r="G13" s="400"/>
      <c r="H13" s="400"/>
      <c r="I13" s="400"/>
      <c r="J13" s="400"/>
      <c r="K13" s="413"/>
    </row>
    <row r="14" spans="1:12" ht="15.75">
      <c r="A14" s="414"/>
      <c r="B14" s="478" t="s">
        <v>6</v>
      </c>
      <c r="C14" s="478"/>
      <c r="D14" s="415"/>
      <c r="E14" s="416"/>
      <c r="G14" s="478" t="s">
        <v>7</v>
      </c>
      <c r="H14" s="478"/>
      <c r="I14" s="417"/>
      <c r="J14" s="417"/>
      <c r="K14" s="413"/>
    </row>
    <row r="15" spans="1:12" ht="5.0999999999999996" customHeight="1">
      <c r="A15" s="414"/>
      <c r="B15" s="418"/>
      <c r="C15" s="417"/>
      <c r="D15" s="419"/>
      <c r="E15" s="419"/>
      <c r="G15" s="418"/>
      <c r="H15" s="417"/>
      <c r="I15" s="420"/>
      <c r="J15" s="420"/>
      <c r="K15" s="413"/>
    </row>
    <row r="16" spans="1:12" ht="15.75">
      <c r="A16" s="414"/>
      <c r="B16" s="477" t="s">
        <v>8</v>
      </c>
      <c r="C16" s="477"/>
      <c r="D16" s="419"/>
      <c r="E16" s="419"/>
      <c r="G16" s="477" t="s">
        <v>9</v>
      </c>
      <c r="H16" s="477"/>
      <c r="I16" s="419"/>
      <c r="J16" s="419"/>
      <c r="K16" s="413"/>
    </row>
    <row r="17" spans="1:13" ht="5.0999999999999996" customHeight="1">
      <c r="A17" s="414"/>
      <c r="B17" s="421"/>
      <c r="C17" s="422"/>
      <c r="D17" s="419"/>
      <c r="E17" s="419"/>
      <c r="G17" s="421"/>
      <c r="H17" s="422"/>
      <c r="I17" s="419"/>
      <c r="J17" s="419"/>
      <c r="K17" s="413"/>
    </row>
    <row r="18" spans="1:13">
      <c r="A18" s="414"/>
      <c r="B18" s="473" t="s">
        <v>10</v>
      </c>
      <c r="C18" s="473"/>
      <c r="D18" s="423">
        <v>1090075379</v>
      </c>
      <c r="E18" s="423">
        <v>1338404631</v>
      </c>
      <c r="G18" s="473" t="s">
        <v>11</v>
      </c>
      <c r="H18" s="473"/>
      <c r="I18" s="423">
        <v>4930914879</v>
      </c>
      <c r="J18" s="423">
        <v>6360930207</v>
      </c>
      <c r="K18" s="413"/>
      <c r="M18" s="424"/>
    </row>
    <row r="19" spans="1:13">
      <c r="A19" s="414"/>
      <c r="B19" s="473" t="s">
        <v>12</v>
      </c>
      <c r="C19" s="473"/>
      <c r="D19" s="423">
        <v>1107406244</v>
      </c>
      <c r="E19" s="423">
        <v>2112827179</v>
      </c>
      <c r="F19" s="425"/>
      <c r="G19" s="473" t="s">
        <v>13</v>
      </c>
      <c r="H19" s="473"/>
      <c r="I19" s="423">
        <v>0</v>
      </c>
      <c r="J19" s="423">
        <v>0</v>
      </c>
      <c r="K19" s="413"/>
    </row>
    <row r="20" spans="1:13">
      <c r="A20" s="414"/>
      <c r="B20" s="473" t="s">
        <v>14</v>
      </c>
      <c r="C20" s="473"/>
      <c r="D20" s="423">
        <v>342004143</v>
      </c>
      <c r="E20" s="423">
        <v>444267044</v>
      </c>
      <c r="G20" s="473" t="s">
        <v>15</v>
      </c>
      <c r="H20" s="473"/>
      <c r="I20" s="423">
        <v>0</v>
      </c>
      <c r="J20" s="423">
        <v>0</v>
      </c>
      <c r="K20" s="413"/>
    </row>
    <row r="21" spans="1:13">
      <c r="A21" s="414"/>
      <c r="B21" s="473" t="s">
        <v>16</v>
      </c>
      <c r="C21" s="473"/>
      <c r="D21" s="423">
        <v>0</v>
      </c>
      <c r="E21" s="423">
        <v>0</v>
      </c>
      <c r="G21" s="473" t="s">
        <v>17</v>
      </c>
      <c r="H21" s="473"/>
      <c r="I21" s="423">
        <v>0</v>
      </c>
      <c r="J21" s="423">
        <v>0</v>
      </c>
      <c r="K21" s="413"/>
    </row>
    <row r="22" spans="1:13">
      <c r="A22" s="414"/>
      <c r="B22" s="473" t="s">
        <v>18</v>
      </c>
      <c r="C22" s="473"/>
      <c r="D22" s="423">
        <v>0</v>
      </c>
      <c r="E22" s="423">
        <v>0</v>
      </c>
      <c r="G22" s="473" t="s">
        <v>19</v>
      </c>
      <c r="H22" s="473"/>
      <c r="I22" s="423">
        <v>0</v>
      </c>
      <c r="J22" s="423">
        <v>0</v>
      </c>
      <c r="K22" s="413"/>
    </row>
    <row r="23" spans="1:13">
      <c r="A23" s="414"/>
      <c r="B23" s="473" t="s">
        <v>20</v>
      </c>
      <c r="C23" s="473"/>
      <c r="D23" s="423">
        <v>0</v>
      </c>
      <c r="E23" s="423">
        <v>0</v>
      </c>
      <c r="G23" s="476" t="s">
        <v>21</v>
      </c>
      <c r="H23" s="476"/>
      <c r="I23" s="423">
        <v>42898758</v>
      </c>
      <c r="J23" s="423">
        <v>39124204</v>
      </c>
      <c r="K23" s="413"/>
      <c r="M23" s="424"/>
    </row>
    <row r="24" spans="1:13">
      <c r="A24" s="414"/>
      <c r="B24" s="473" t="s">
        <v>22</v>
      </c>
      <c r="C24" s="473"/>
      <c r="D24" s="423">
        <v>0</v>
      </c>
      <c r="E24" s="423">
        <v>0</v>
      </c>
      <c r="G24" s="473" t="s">
        <v>23</v>
      </c>
      <c r="H24" s="473"/>
      <c r="I24" s="423">
        <v>0</v>
      </c>
      <c r="J24" s="423">
        <v>0</v>
      </c>
      <c r="K24" s="413"/>
    </row>
    <row r="25" spans="1:13">
      <c r="A25" s="414"/>
      <c r="B25" s="426"/>
      <c r="C25" s="427"/>
      <c r="D25" s="428"/>
      <c r="E25" s="428"/>
      <c r="G25" s="473" t="s">
        <v>24</v>
      </c>
      <c r="H25" s="473"/>
      <c r="I25" s="423">
        <v>0</v>
      </c>
      <c r="J25" s="423">
        <v>0</v>
      </c>
      <c r="K25" s="413"/>
    </row>
    <row r="26" spans="1:13" ht="15.75">
      <c r="A26" s="429"/>
      <c r="B26" s="477" t="s">
        <v>25</v>
      </c>
      <c r="C26" s="477"/>
      <c r="D26" s="430">
        <f>SUM(D18:D24)</f>
        <v>2539485766</v>
      </c>
      <c r="E26" s="430">
        <f>SUM(E18:E24)</f>
        <v>3895498854</v>
      </c>
      <c r="F26" s="431"/>
      <c r="G26" s="418"/>
      <c r="H26" s="417"/>
      <c r="I26" s="432"/>
      <c r="J26" s="432"/>
      <c r="K26" s="413"/>
    </row>
    <row r="27" spans="1:13" ht="15.75">
      <c r="A27" s="429"/>
      <c r="B27" s="418"/>
      <c r="C27" s="433"/>
      <c r="D27" s="432"/>
      <c r="E27" s="432"/>
      <c r="F27" s="434"/>
      <c r="G27" s="477" t="s">
        <v>26</v>
      </c>
      <c r="H27" s="477"/>
      <c r="I27" s="430">
        <f>SUM(I18:I25)</f>
        <v>4973813637</v>
      </c>
      <c r="J27" s="430">
        <f>SUM(J18:J25)</f>
        <v>6400054411</v>
      </c>
      <c r="K27" s="413"/>
      <c r="M27" s="424"/>
    </row>
    <row r="28" spans="1:13">
      <c r="A28" s="414"/>
      <c r="B28" s="426"/>
      <c r="C28" s="426"/>
      <c r="D28" s="428"/>
      <c r="E28" s="428"/>
      <c r="G28" s="435"/>
      <c r="H28" s="427"/>
      <c r="I28" s="428"/>
      <c r="J28" s="428"/>
      <c r="K28" s="413"/>
    </row>
    <row r="29" spans="1:13" ht="15.75">
      <c r="A29" s="414"/>
      <c r="B29" s="477" t="s">
        <v>27</v>
      </c>
      <c r="C29" s="477"/>
      <c r="D29" s="419"/>
      <c r="E29" s="419"/>
      <c r="G29" s="477" t="s">
        <v>28</v>
      </c>
      <c r="H29" s="477"/>
      <c r="I29" s="419"/>
      <c r="J29" s="419"/>
      <c r="K29" s="413"/>
    </row>
    <row r="30" spans="1:13">
      <c r="A30" s="414"/>
      <c r="B30" s="426"/>
      <c r="C30" s="426"/>
      <c r="D30" s="428"/>
      <c r="E30" s="428"/>
      <c r="G30" s="426"/>
      <c r="H30" s="427"/>
      <c r="I30" s="428"/>
      <c r="J30" s="428"/>
      <c r="K30" s="413"/>
    </row>
    <row r="31" spans="1:13">
      <c r="A31" s="414"/>
      <c r="B31" s="473" t="s">
        <v>29</v>
      </c>
      <c r="C31" s="473"/>
      <c r="D31" s="423">
        <v>160896123</v>
      </c>
      <c r="E31" s="423">
        <v>147518991</v>
      </c>
      <c r="G31" s="473" t="s">
        <v>30</v>
      </c>
      <c r="H31" s="473"/>
      <c r="I31" s="423">
        <v>0</v>
      </c>
      <c r="J31" s="423">
        <v>0</v>
      </c>
      <c r="K31" s="413"/>
    </row>
    <row r="32" spans="1:13">
      <c r="A32" s="414"/>
      <c r="B32" s="473" t="s">
        <v>31</v>
      </c>
      <c r="C32" s="473"/>
      <c r="D32" s="423">
        <v>0</v>
      </c>
      <c r="E32" s="423">
        <v>0</v>
      </c>
      <c r="G32" s="473" t="s">
        <v>32</v>
      </c>
      <c r="H32" s="473"/>
      <c r="I32" s="423">
        <v>0</v>
      </c>
      <c r="J32" s="423">
        <v>0</v>
      </c>
      <c r="K32" s="413"/>
    </row>
    <row r="33" spans="1:13">
      <c r="A33" s="414"/>
      <c r="B33" s="473" t="s">
        <v>33</v>
      </c>
      <c r="C33" s="473"/>
      <c r="D33" s="423">
        <v>3827867822</v>
      </c>
      <c r="E33" s="423">
        <v>1522496502</v>
      </c>
      <c r="F33" s="425"/>
      <c r="G33" s="473" t="s">
        <v>34</v>
      </c>
      <c r="H33" s="473"/>
      <c r="I33" s="423">
        <v>4857181647</v>
      </c>
      <c r="J33" s="423">
        <v>3643353229</v>
      </c>
      <c r="K33" s="413"/>
      <c r="M33" s="424"/>
    </row>
    <row r="34" spans="1:13">
      <c r="A34" s="414"/>
      <c r="B34" s="473" t="s">
        <v>35</v>
      </c>
      <c r="C34" s="473"/>
      <c r="D34" s="423">
        <v>1337429571</v>
      </c>
      <c r="E34" s="423">
        <v>1132514245</v>
      </c>
      <c r="G34" s="473" t="s">
        <v>36</v>
      </c>
      <c r="H34" s="473"/>
      <c r="I34" s="423">
        <v>8948627</v>
      </c>
      <c r="J34" s="423">
        <v>8948627</v>
      </c>
      <c r="K34" s="413"/>
    </row>
    <row r="35" spans="1:13">
      <c r="A35" s="414"/>
      <c r="B35" s="473" t="s">
        <v>37</v>
      </c>
      <c r="C35" s="473"/>
      <c r="D35" s="423">
        <v>64109622</v>
      </c>
      <c r="E35" s="423">
        <v>50104818</v>
      </c>
      <c r="G35" s="476" t="s">
        <v>38</v>
      </c>
      <c r="H35" s="476"/>
      <c r="I35" s="423">
        <v>0</v>
      </c>
      <c r="J35" s="423">
        <v>0</v>
      </c>
      <c r="K35" s="413"/>
    </row>
    <row r="36" spans="1:13">
      <c r="A36" s="414"/>
      <c r="B36" s="473" t="s">
        <v>39</v>
      </c>
      <c r="C36" s="473"/>
      <c r="D36" s="423">
        <v>0</v>
      </c>
      <c r="E36" s="423">
        <v>0</v>
      </c>
      <c r="G36" s="473" t="s">
        <v>40</v>
      </c>
      <c r="H36" s="473"/>
      <c r="I36" s="423">
        <v>0</v>
      </c>
      <c r="J36" s="423">
        <v>0</v>
      </c>
      <c r="K36" s="413"/>
    </row>
    <row r="37" spans="1:13">
      <c r="A37" s="414"/>
      <c r="B37" s="473" t="s">
        <v>41</v>
      </c>
      <c r="C37" s="473"/>
      <c r="D37" s="423">
        <v>418852652</v>
      </c>
      <c r="E37" s="423">
        <v>231829744</v>
      </c>
      <c r="F37" s="425"/>
      <c r="G37" s="426"/>
      <c r="H37" s="427"/>
      <c r="I37" s="428"/>
      <c r="J37" s="428"/>
      <c r="K37" s="413"/>
    </row>
    <row r="38" spans="1:13" ht="15.75">
      <c r="A38" s="414"/>
      <c r="B38" s="473" t="s">
        <v>42</v>
      </c>
      <c r="C38" s="473"/>
      <c r="D38" s="423">
        <v>0</v>
      </c>
      <c r="E38" s="423">
        <v>0</v>
      </c>
      <c r="G38" s="477" t="s">
        <v>43</v>
      </c>
      <c r="H38" s="477"/>
      <c r="I38" s="430">
        <f>SUM(I31:I36)</f>
        <v>4866130274</v>
      </c>
      <c r="J38" s="430">
        <f>SUM(J31:J36)</f>
        <v>3652301856</v>
      </c>
      <c r="K38" s="413"/>
      <c r="M38" s="424"/>
    </row>
    <row r="39" spans="1:13" ht="15.75">
      <c r="A39" s="414"/>
      <c r="B39" s="473" t="s">
        <v>44</v>
      </c>
      <c r="C39" s="473"/>
      <c r="D39" s="423">
        <v>0</v>
      </c>
      <c r="E39" s="423">
        <v>0</v>
      </c>
      <c r="G39" s="418"/>
      <c r="H39" s="433"/>
      <c r="I39" s="432"/>
      <c r="J39" s="432"/>
      <c r="K39" s="413"/>
    </row>
    <row r="40" spans="1:13" ht="15.75">
      <c r="A40" s="414"/>
      <c r="B40" s="426"/>
      <c r="C40" s="427"/>
      <c r="D40" s="428"/>
      <c r="E40" s="428"/>
      <c r="G40" s="477" t="s">
        <v>196</v>
      </c>
      <c r="H40" s="477"/>
      <c r="I40" s="430">
        <f>I27+I38</f>
        <v>9839943911</v>
      </c>
      <c r="J40" s="430">
        <f>J27+J38</f>
        <v>10052356267</v>
      </c>
      <c r="K40" s="413"/>
    </row>
    <row r="41" spans="1:13" ht="15.75">
      <c r="A41" s="429"/>
      <c r="B41" s="477" t="s">
        <v>46</v>
      </c>
      <c r="C41" s="477"/>
      <c r="D41" s="430">
        <f>SUM(D31:D39)</f>
        <v>5809155790</v>
      </c>
      <c r="E41" s="430">
        <f>SUM(E31:E39)</f>
        <v>3084464300</v>
      </c>
      <c r="F41" s="434"/>
      <c r="G41" s="418"/>
      <c r="H41" s="436"/>
      <c r="I41" s="432"/>
      <c r="J41" s="432"/>
      <c r="K41" s="413"/>
    </row>
    <row r="42" spans="1:13" ht="15.75">
      <c r="A42" s="414"/>
      <c r="B42" s="426"/>
      <c r="C42" s="418"/>
      <c r="D42" s="428"/>
      <c r="E42" s="428"/>
      <c r="G42" s="478" t="s">
        <v>47</v>
      </c>
      <c r="H42" s="478"/>
      <c r="I42" s="428"/>
      <c r="J42" s="428"/>
      <c r="K42" s="413"/>
    </row>
    <row r="43" spans="1:13" ht="15.75">
      <c r="A43" s="414"/>
      <c r="B43" s="477" t="s">
        <v>197</v>
      </c>
      <c r="C43" s="477"/>
      <c r="D43" s="430">
        <f>D26+D41</f>
        <v>8348641556</v>
      </c>
      <c r="E43" s="430">
        <f>E26+E41</f>
        <v>6979963154</v>
      </c>
      <c r="G43" s="418"/>
      <c r="H43" s="436"/>
      <c r="I43" s="428"/>
      <c r="J43" s="428"/>
      <c r="K43" s="413"/>
    </row>
    <row r="44" spans="1:13" ht="15.75">
      <c r="A44" s="414"/>
      <c r="B44" s="426"/>
      <c r="C44" s="426"/>
      <c r="D44" s="428"/>
      <c r="E44" s="428"/>
      <c r="G44" s="477" t="s">
        <v>49</v>
      </c>
      <c r="H44" s="477"/>
      <c r="I44" s="430">
        <f>SUM(I46:I48)</f>
        <v>1036614261</v>
      </c>
      <c r="J44" s="430">
        <f>SUM(J46:J48)</f>
        <v>1035911361</v>
      </c>
      <c r="K44" s="413"/>
    </row>
    <row r="45" spans="1:13">
      <c r="A45" s="414"/>
      <c r="B45" s="426"/>
      <c r="C45" s="426"/>
      <c r="D45" s="428"/>
      <c r="E45" s="428"/>
      <c r="G45" s="426"/>
      <c r="H45" s="416"/>
      <c r="I45" s="428"/>
      <c r="J45" s="428"/>
      <c r="K45" s="413"/>
    </row>
    <row r="46" spans="1:13">
      <c r="A46" s="414"/>
      <c r="B46" s="426"/>
      <c r="C46" s="426"/>
      <c r="D46" s="428"/>
      <c r="E46" s="428"/>
      <c r="G46" s="473" t="s">
        <v>50</v>
      </c>
      <c r="H46" s="473"/>
      <c r="I46" s="423">
        <v>1036614261</v>
      </c>
      <c r="J46" s="423">
        <v>1035911361</v>
      </c>
      <c r="K46" s="413"/>
      <c r="M46" s="424"/>
    </row>
    <row r="47" spans="1:13" ht="12" customHeight="1">
      <c r="A47" s="414"/>
      <c r="B47" s="426"/>
      <c r="C47" s="483" t="s">
        <v>452</v>
      </c>
      <c r="D47" s="483"/>
      <c r="E47" s="428"/>
      <c r="G47" s="473" t="s">
        <v>51</v>
      </c>
      <c r="H47" s="473"/>
      <c r="I47" s="423">
        <v>0</v>
      </c>
      <c r="J47" s="423">
        <v>0</v>
      </c>
      <c r="K47" s="413"/>
    </row>
    <row r="48" spans="1:13" ht="12" customHeight="1">
      <c r="A48" s="414"/>
      <c r="B48" s="426"/>
      <c r="C48" s="483"/>
      <c r="D48" s="483"/>
      <c r="E48" s="428"/>
      <c r="G48" s="473" t="s">
        <v>52</v>
      </c>
      <c r="H48" s="473"/>
      <c r="I48" s="423">
        <v>0</v>
      </c>
      <c r="J48" s="423">
        <v>0</v>
      </c>
      <c r="K48" s="413"/>
    </row>
    <row r="49" spans="1:13" ht="12" customHeight="1">
      <c r="A49" s="414"/>
      <c r="B49" s="426"/>
      <c r="C49" s="483"/>
      <c r="D49" s="483"/>
      <c r="E49" s="428"/>
      <c r="G49" s="426"/>
      <c r="H49" s="416"/>
      <c r="I49" s="428"/>
      <c r="J49" s="428"/>
      <c r="K49" s="413"/>
    </row>
    <row r="50" spans="1:13" ht="12.75" customHeight="1">
      <c r="A50" s="414"/>
      <c r="B50" s="426"/>
      <c r="C50" s="483"/>
      <c r="D50" s="483"/>
      <c r="E50" s="428"/>
      <c r="G50" s="477" t="s">
        <v>53</v>
      </c>
      <c r="H50" s="477"/>
      <c r="I50" s="430">
        <f>SUM(I52:I56)</f>
        <v>-2527916616</v>
      </c>
      <c r="J50" s="430">
        <f>SUM(J52:J56)</f>
        <v>-4108304474</v>
      </c>
      <c r="K50" s="413"/>
    </row>
    <row r="51" spans="1:13" ht="12.75" customHeight="1">
      <c r="A51" s="414"/>
      <c r="B51" s="426"/>
      <c r="C51" s="483"/>
      <c r="D51" s="483"/>
      <c r="E51" s="428"/>
      <c r="G51" s="418"/>
      <c r="H51" s="416"/>
      <c r="I51" s="437"/>
      <c r="J51" s="437"/>
      <c r="K51" s="413"/>
    </row>
    <row r="52" spans="1:13" ht="12" customHeight="1">
      <c r="A52" s="414"/>
      <c r="B52" s="426"/>
      <c r="C52" s="483"/>
      <c r="D52" s="483"/>
      <c r="E52" s="428"/>
      <c r="G52" s="473" t="s">
        <v>54</v>
      </c>
      <c r="H52" s="473"/>
      <c r="I52" s="423">
        <f>+EA!I53</f>
        <v>1436865191</v>
      </c>
      <c r="J52" s="423">
        <f>+EA!J53-24</f>
        <v>-1318003949</v>
      </c>
      <c r="K52" s="413"/>
      <c r="M52" s="423"/>
    </row>
    <row r="53" spans="1:13" ht="12" customHeight="1">
      <c r="A53" s="414"/>
      <c r="B53" s="426"/>
      <c r="C53" s="483"/>
      <c r="D53" s="483"/>
      <c r="E53" s="428"/>
      <c r="G53" s="473" t="s">
        <v>55</v>
      </c>
      <c r="H53" s="473"/>
      <c r="I53" s="423">
        <v>-3801602515</v>
      </c>
      <c r="J53" s="423">
        <v>-2627147114</v>
      </c>
      <c r="K53" s="413"/>
      <c r="M53" s="424"/>
    </row>
    <row r="54" spans="1:13" ht="12" customHeight="1">
      <c r="A54" s="414"/>
      <c r="B54" s="426"/>
      <c r="C54" s="483"/>
      <c r="D54" s="483"/>
      <c r="E54" s="428"/>
      <c r="G54" s="473" t="s">
        <v>56</v>
      </c>
      <c r="H54" s="473"/>
      <c r="I54" s="423">
        <v>0</v>
      </c>
      <c r="J54" s="423">
        <v>0</v>
      </c>
      <c r="K54" s="413"/>
    </row>
    <row r="55" spans="1:13">
      <c r="A55" s="414"/>
      <c r="B55" s="426"/>
      <c r="C55" s="426"/>
      <c r="D55" s="428"/>
      <c r="E55" s="428"/>
      <c r="G55" s="473" t="s">
        <v>57</v>
      </c>
      <c r="H55" s="473"/>
      <c r="I55" s="423">
        <v>0</v>
      </c>
      <c r="J55" s="423">
        <v>0</v>
      </c>
      <c r="K55" s="413"/>
    </row>
    <row r="56" spans="1:13">
      <c r="A56" s="414"/>
      <c r="B56" s="426"/>
      <c r="C56" s="426"/>
      <c r="D56" s="428"/>
      <c r="E56" s="428"/>
      <c r="G56" s="473" t="s">
        <v>58</v>
      </c>
      <c r="H56" s="473"/>
      <c r="I56" s="423">
        <v>-163179292</v>
      </c>
      <c r="J56" s="423">
        <v>-163153411</v>
      </c>
      <c r="K56" s="413"/>
    </row>
    <row r="57" spans="1:13">
      <c r="A57" s="414"/>
      <c r="B57" s="426"/>
      <c r="C57" s="426"/>
      <c r="D57" s="428"/>
      <c r="E57" s="428"/>
      <c r="G57" s="426"/>
      <c r="H57" s="416"/>
      <c r="I57" s="428"/>
      <c r="J57" s="428"/>
      <c r="K57" s="413"/>
    </row>
    <row r="58" spans="1:13" ht="25.5" customHeight="1">
      <c r="A58" s="414"/>
      <c r="B58" s="426"/>
      <c r="C58" s="426"/>
      <c r="D58" s="428"/>
      <c r="E58" s="428"/>
      <c r="G58" s="477" t="s">
        <v>59</v>
      </c>
      <c r="H58" s="477"/>
      <c r="I58" s="430">
        <f>SUM(I60:I61)</f>
        <v>0</v>
      </c>
      <c r="J58" s="430">
        <f>SUM(J60:J61)</f>
        <v>0</v>
      </c>
      <c r="K58" s="413"/>
    </row>
    <row r="59" spans="1:13">
      <c r="A59" s="414"/>
      <c r="B59" s="426"/>
      <c r="C59" s="426"/>
      <c r="D59" s="428"/>
      <c r="E59" s="428"/>
      <c r="G59" s="426"/>
      <c r="H59" s="416"/>
      <c r="I59" s="428"/>
      <c r="J59" s="428"/>
      <c r="K59" s="413"/>
    </row>
    <row r="60" spans="1:13">
      <c r="A60" s="414"/>
      <c r="B60" s="426"/>
      <c r="C60" s="426"/>
      <c r="D60" s="428"/>
      <c r="E60" s="428"/>
      <c r="G60" s="473" t="s">
        <v>60</v>
      </c>
      <c r="H60" s="473"/>
      <c r="I60" s="423">
        <v>0</v>
      </c>
      <c r="J60" s="423">
        <v>0</v>
      </c>
      <c r="K60" s="413"/>
    </row>
    <row r="61" spans="1:13">
      <c r="A61" s="414"/>
      <c r="B61" s="426"/>
      <c r="C61" s="426"/>
      <c r="D61" s="428"/>
      <c r="E61" s="428"/>
      <c r="G61" s="473" t="s">
        <v>61</v>
      </c>
      <c r="H61" s="473"/>
      <c r="I61" s="423">
        <v>0</v>
      </c>
      <c r="J61" s="423">
        <v>0</v>
      </c>
      <c r="K61" s="413"/>
    </row>
    <row r="62" spans="1:13" ht="9.9499999999999993" customHeight="1">
      <c r="A62" s="414"/>
      <c r="B62" s="426"/>
      <c r="C62" s="426"/>
      <c r="D62" s="428"/>
      <c r="E62" s="428"/>
      <c r="G62" s="426"/>
      <c r="H62" s="438"/>
      <c r="I62" s="428"/>
      <c r="J62" s="428"/>
      <c r="K62" s="413"/>
    </row>
    <row r="63" spans="1:13" ht="15.75">
      <c r="A63" s="414"/>
      <c r="B63" s="426"/>
      <c r="C63" s="426"/>
      <c r="D63" s="428"/>
      <c r="E63" s="428"/>
      <c r="G63" s="477" t="s">
        <v>62</v>
      </c>
      <c r="H63" s="477"/>
      <c r="I63" s="430">
        <f>I44+I50+I58</f>
        <v>-1491302355</v>
      </c>
      <c r="J63" s="430">
        <f>J44+J50+J58</f>
        <v>-3072393113</v>
      </c>
      <c r="K63" s="413"/>
    </row>
    <row r="64" spans="1:13" ht="9.9499999999999993" customHeight="1">
      <c r="A64" s="414"/>
      <c r="B64" s="426"/>
      <c r="C64" s="426"/>
      <c r="D64" s="428"/>
      <c r="E64" s="428"/>
      <c r="G64" s="426"/>
      <c r="H64" s="416"/>
      <c r="I64" s="428"/>
      <c r="J64" s="428"/>
      <c r="K64" s="413"/>
    </row>
    <row r="65" spans="1:11" ht="15.75">
      <c r="A65" s="414"/>
      <c r="B65" s="426"/>
      <c r="C65" s="426"/>
      <c r="D65" s="428"/>
      <c r="E65" s="428"/>
      <c r="G65" s="477" t="s">
        <v>198</v>
      </c>
      <c r="H65" s="477"/>
      <c r="I65" s="430">
        <f>I40+I63</f>
        <v>8348641556</v>
      </c>
      <c r="J65" s="430">
        <f>J40+J63</f>
        <v>6979963154</v>
      </c>
      <c r="K65" s="413"/>
    </row>
    <row r="66" spans="1:11" ht="6" customHeight="1">
      <c r="A66" s="439"/>
      <c r="B66" s="440"/>
      <c r="C66" s="440"/>
      <c r="D66" s="440"/>
      <c r="E66" s="440"/>
      <c r="F66" s="441"/>
      <c r="G66" s="440"/>
      <c r="H66" s="440"/>
      <c r="I66" s="440"/>
      <c r="J66" s="440"/>
      <c r="K66" s="442"/>
    </row>
    <row r="67" spans="1:11" ht="6" customHeight="1">
      <c r="B67" s="416"/>
      <c r="C67" s="443"/>
      <c r="D67" s="444"/>
      <c r="E67" s="444"/>
      <c r="G67" s="445"/>
      <c r="H67" s="443"/>
      <c r="I67" s="444"/>
      <c r="J67" s="444"/>
    </row>
    <row r="68" spans="1:11" ht="6" customHeight="1">
      <c r="A68" s="446"/>
      <c r="B68" s="447"/>
      <c r="C68" s="448"/>
      <c r="D68" s="449"/>
      <c r="E68" s="449"/>
      <c r="F68" s="441"/>
      <c r="G68" s="450"/>
      <c r="H68" s="448"/>
      <c r="I68" s="449"/>
      <c r="J68" s="449"/>
    </row>
    <row r="69" spans="1:11" ht="6" customHeight="1">
      <c r="B69" s="416"/>
      <c r="C69" s="443"/>
      <c r="D69" s="444"/>
      <c r="E69" s="444"/>
      <c r="G69" s="445"/>
      <c r="H69" s="443"/>
      <c r="I69" s="444"/>
      <c r="J69" s="444"/>
    </row>
    <row r="70" spans="1:11" ht="15" customHeight="1">
      <c r="B70" s="469" t="s">
        <v>78</v>
      </c>
      <c r="C70" s="469"/>
      <c r="D70" s="469"/>
      <c r="E70" s="469"/>
      <c r="F70" s="469"/>
      <c r="G70" s="469"/>
      <c r="H70" s="469"/>
      <c r="I70" s="469"/>
      <c r="J70" s="469"/>
    </row>
    <row r="71" spans="1:11" ht="9.75" customHeight="1">
      <c r="B71" s="416"/>
      <c r="C71" s="443"/>
      <c r="D71" s="444"/>
      <c r="E71" s="444"/>
      <c r="G71" s="445"/>
      <c r="H71" s="443"/>
      <c r="I71" s="444"/>
      <c r="J71" s="444"/>
    </row>
    <row r="72" spans="1:11" ht="50.1" customHeight="1">
      <c r="B72" s="416"/>
      <c r="C72" s="482"/>
      <c r="D72" s="482"/>
      <c r="E72" s="444"/>
      <c r="G72" s="481"/>
      <c r="H72" s="481"/>
      <c r="I72" s="444"/>
      <c r="J72" s="444"/>
    </row>
    <row r="73" spans="1:11" ht="14.1" customHeight="1">
      <c r="B73" s="451"/>
      <c r="C73" s="480"/>
      <c r="D73" s="480"/>
      <c r="E73" s="444"/>
      <c r="F73" s="452"/>
      <c r="G73" s="480"/>
      <c r="H73" s="480"/>
      <c r="I73" s="417"/>
      <c r="J73" s="444"/>
    </row>
    <row r="74" spans="1:11" ht="14.1" customHeight="1">
      <c r="B74" s="453"/>
      <c r="C74" s="479"/>
      <c r="D74" s="479"/>
      <c r="E74" s="454"/>
      <c r="F74" s="452"/>
      <c r="G74" s="479"/>
      <c r="H74" s="479"/>
      <c r="I74" s="417"/>
      <c r="J74" s="444"/>
    </row>
  </sheetData>
  <sheetProtection formatCells="0" selectLockedCells="1"/>
  <mergeCells count="75">
    <mergeCell ref="A10:A11"/>
    <mergeCell ref="B10:C11"/>
    <mergeCell ref="F10:F11"/>
    <mergeCell ref="G10:H11"/>
    <mergeCell ref="C7:I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.59055118110236227" right="0.39370078740157483" top="0.59055118110236227" bottom="0.59055118110236227" header="0" footer="0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C22" zoomScaleNormal="100" zoomScalePageLayoutView="80" workbookViewId="0">
      <selection activeCell="K63" sqref="K63"/>
    </sheetView>
  </sheetViews>
  <sheetFormatPr baseColWidth="10" defaultRowHeight="12"/>
  <cols>
    <col min="1" max="1" width="3" style="18" customWidth="1"/>
    <col min="2" max="2" width="24.7109375" style="18" customWidth="1"/>
    <col min="3" max="3" width="40" style="18" customWidth="1"/>
    <col min="4" max="5" width="18.7109375" style="18" customWidth="1"/>
    <col min="6" max="6" width="8.42578125" style="18" customWidth="1"/>
    <col min="7" max="7" width="24.7109375" style="18" customWidth="1"/>
    <col min="8" max="8" width="29.7109375" style="84" customWidth="1"/>
    <col min="9" max="10" width="18.7109375" style="18" customWidth="1"/>
    <col min="11" max="11" width="2.7109375" style="18" customWidth="1"/>
    <col min="12" max="16384" width="11.42578125" style="18"/>
  </cols>
  <sheetData>
    <row r="1" spans="1:11" ht="6" customHeight="1">
      <c r="A1" s="79"/>
      <c r="B1" s="76"/>
      <c r="C1" s="80"/>
      <c r="D1" s="78"/>
      <c r="E1" s="78"/>
      <c r="F1" s="80"/>
      <c r="G1" s="80"/>
      <c r="H1" s="82"/>
      <c r="I1" s="76"/>
      <c r="J1" s="76"/>
      <c r="K1" s="76"/>
    </row>
    <row r="2" spans="1:11" s="17" customFormat="1" ht="6" customHeight="1">
      <c r="C2" s="36"/>
      <c r="H2" s="83"/>
    </row>
    <row r="3" spans="1:11" ht="14.1" customHeight="1">
      <c r="A3" s="19"/>
      <c r="C3" s="460" t="s">
        <v>193</v>
      </c>
      <c r="D3" s="460"/>
      <c r="E3" s="460"/>
      <c r="F3" s="460"/>
      <c r="G3" s="460"/>
      <c r="H3" s="460"/>
      <c r="I3" s="460"/>
      <c r="J3" s="23"/>
      <c r="K3" s="23"/>
    </row>
    <row r="4" spans="1:11" ht="14.1" customHeight="1">
      <c r="A4" s="20"/>
      <c r="C4" s="460" t="s">
        <v>66</v>
      </c>
      <c r="D4" s="460"/>
      <c r="E4" s="460"/>
      <c r="F4" s="460"/>
      <c r="G4" s="460"/>
      <c r="H4" s="460"/>
      <c r="I4" s="460"/>
      <c r="J4" s="20"/>
      <c r="K4" s="20"/>
    </row>
    <row r="5" spans="1:11" ht="14.1" customHeight="1">
      <c r="A5" s="21"/>
      <c r="C5" s="460" t="s">
        <v>407</v>
      </c>
      <c r="D5" s="460"/>
      <c r="E5" s="460"/>
      <c r="F5" s="460"/>
      <c r="G5" s="460"/>
      <c r="H5" s="460"/>
      <c r="I5" s="460"/>
      <c r="J5" s="20"/>
      <c r="K5" s="20"/>
    </row>
    <row r="6" spans="1:11" ht="14.1" customHeight="1">
      <c r="A6" s="21"/>
      <c r="C6" s="460" t="s">
        <v>1</v>
      </c>
      <c r="D6" s="460"/>
      <c r="E6" s="460"/>
      <c r="F6" s="460"/>
      <c r="G6" s="460"/>
      <c r="H6" s="460"/>
      <c r="I6" s="460"/>
      <c r="J6" s="20"/>
      <c r="K6" s="20"/>
    </row>
    <row r="7" spans="1:11" ht="20.100000000000001" customHeight="1">
      <c r="A7" s="21"/>
      <c r="B7" s="22" t="s">
        <v>4</v>
      </c>
      <c r="C7" s="461" t="s">
        <v>453</v>
      </c>
      <c r="D7" s="461"/>
      <c r="E7" s="461"/>
      <c r="F7" s="461"/>
      <c r="G7" s="461"/>
      <c r="H7" s="461"/>
      <c r="I7" s="461"/>
      <c r="J7" s="93"/>
    </row>
    <row r="8" spans="1:11" ht="3" customHeight="1">
      <c r="A8" s="23"/>
      <c r="B8" s="23"/>
      <c r="C8" s="23"/>
      <c r="D8" s="23"/>
      <c r="E8" s="23"/>
      <c r="F8" s="23"/>
    </row>
    <row r="9" spans="1:11" s="17" customFormat="1" ht="3" customHeight="1">
      <c r="A9" s="21"/>
      <c r="B9" s="24"/>
      <c r="C9" s="24"/>
      <c r="D9" s="24"/>
      <c r="E9" s="24"/>
      <c r="F9" s="25"/>
      <c r="H9" s="83"/>
    </row>
    <row r="10" spans="1:11" s="17" customFormat="1" ht="3" customHeight="1">
      <c r="A10" s="26"/>
      <c r="B10" s="26"/>
      <c r="C10" s="26"/>
      <c r="D10" s="27"/>
      <c r="E10" s="27"/>
      <c r="F10" s="28"/>
      <c r="H10" s="83"/>
    </row>
    <row r="11" spans="1:11" s="17" customFormat="1" ht="20.100000000000001" customHeight="1">
      <c r="A11" s="89"/>
      <c r="B11" s="459" t="s">
        <v>76</v>
      </c>
      <c r="C11" s="459"/>
      <c r="D11" s="90" t="s">
        <v>67</v>
      </c>
      <c r="E11" s="90" t="s">
        <v>68</v>
      </c>
      <c r="F11" s="91"/>
      <c r="G11" s="459" t="s">
        <v>76</v>
      </c>
      <c r="H11" s="459"/>
      <c r="I11" s="90" t="s">
        <v>67</v>
      </c>
      <c r="J11" s="90" t="s">
        <v>68</v>
      </c>
      <c r="K11" s="92"/>
    </row>
    <row r="12" spans="1:11" ht="3" customHeight="1">
      <c r="A12" s="29"/>
      <c r="B12" s="30"/>
      <c r="C12" s="30"/>
      <c r="D12" s="31"/>
      <c r="E12" s="31"/>
      <c r="F12" s="19"/>
      <c r="G12" s="17"/>
      <c r="H12" s="83"/>
      <c r="I12" s="17"/>
      <c r="J12" s="17"/>
      <c r="K12" s="32"/>
    </row>
    <row r="13" spans="1:11" s="17" customFormat="1" ht="3" customHeight="1">
      <c r="A13" s="33"/>
      <c r="B13" s="34"/>
      <c r="C13" s="34"/>
      <c r="D13" s="35"/>
      <c r="E13" s="35"/>
      <c r="F13" s="36"/>
      <c r="H13" s="83"/>
      <c r="K13" s="32"/>
    </row>
    <row r="14" spans="1:11" ht="12.75">
      <c r="A14" s="37"/>
      <c r="B14" s="464" t="s">
        <v>6</v>
      </c>
      <c r="C14" s="464"/>
      <c r="D14" s="38">
        <f>D16+D26</f>
        <v>1356013088</v>
      </c>
      <c r="E14" s="38">
        <f>E16+E26</f>
        <v>2724691490</v>
      </c>
      <c r="F14" s="36"/>
      <c r="G14" s="464" t="s">
        <v>7</v>
      </c>
      <c r="H14" s="464"/>
      <c r="I14" s="38">
        <f>I16+I27</f>
        <v>1217602972</v>
      </c>
      <c r="J14" s="38">
        <f>J16+J27</f>
        <v>1430015328</v>
      </c>
      <c r="K14" s="32"/>
    </row>
    <row r="15" spans="1:11" ht="12.75">
      <c r="A15" s="39"/>
      <c r="B15" s="40"/>
      <c r="C15" s="41"/>
      <c r="D15" s="42"/>
      <c r="E15" s="42"/>
      <c r="F15" s="36"/>
      <c r="G15" s="40"/>
      <c r="H15" s="40"/>
      <c r="I15" s="42"/>
      <c r="J15" s="42"/>
      <c r="K15" s="32"/>
    </row>
    <row r="16" spans="1:11" ht="12.75">
      <c r="A16" s="39"/>
      <c r="B16" s="464" t="s">
        <v>8</v>
      </c>
      <c r="C16" s="464"/>
      <c r="D16" s="38">
        <f>SUM(D18:D24)</f>
        <v>1356013088</v>
      </c>
      <c r="E16" s="38">
        <f>SUM(E18:E24)</f>
        <v>0</v>
      </c>
      <c r="F16" s="36"/>
      <c r="G16" s="464" t="s">
        <v>9</v>
      </c>
      <c r="H16" s="464"/>
      <c r="I16" s="38">
        <f>SUM(I18:I25)</f>
        <v>3774554</v>
      </c>
      <c r="J16" s="38">
        <f>SUM(J18:J25)</f>
        <v>1430015328</v>
      </c>
      <c r="K16" s="32"/>
    </row>
    <row r="17" spans="1:11" ht="12.75">
      <c r="A17" s="39"/>
      <c r="B17" s="40"/>
      <c r="C17" s="41"/>
      <c r="D17" s="42"/>
      <c r="E17" s="42"/>
      <c r="F17" s="36"/>
      <c r="G17" s="40"/>
      <c r="H17" s="40"/>
      <c r="I17" s="42"/>
      <c r="J17" s="42"/>
      <c r="K17" s="32"/>
    </row>
    <row r="18" spans="1:11">
      <c r="A18" s="37"/>
      <c r="B18" s="462" t="s">
        <v>10</v>
      </c>
      <c r="C18" s="462"/>
      <c r="D18" s="43">
        <f>IF(ESF!D18&lt;ESF!E18,ESF!E18-ESF!D18,0)</f>
        <v>248329252</v>
      </c>
      <c r="E18" s="43">
        <f>IF(D18&gt;0,0,ESF!D18-ESF!E18)</f>
        <v>0</v>
      </c>
      <c r="F18" s="36"/>
      <c r="G18" s="462" t="s">
        <v>11</v>
      </c>
      <c r="H18" s="462"/>
      <c r="I18" s="43">
        <f>IF(ESF!I18&gt;ESF!J18,ESF!I18-ESF!J18,0)</f>
        <v>0</v>
      </c>
      <c r="J18" s="43">
        <f>IF(I18&gt;0,0,ESF!J18-ESF!I18)</f>
        <v>1430015328</v>
      </c>
      <c r="K18" s="32"/>
    </row>
    <row r="19" spans="1:11">
      <c r="A19" s="37"/>
      <c r="B19" s="462" t="s">
        <v>12</v>
      </c>
      <c r="C19" s="462"/>
      <c r="D19" s="43">
        <f>IF(ESF!D19&lt;ESF!E19,ESF!E19-ESF!D19,0)</f>
        <v>1005420935</v>
      </c>
      <c r="E19" s="43">
        <f>IF(D19&gt;0,0,ESF!D19-ESF!E19)</f>
        <v>0</v>
      </c>
      <c r="F19" s="36"/>
      <c r="G19" s="462" t="s">
        <v>13</v>
      </c>
      <c r="H19" s="462"/>
      <c r="I19" s="43">
        <f>IF(ESF!I19&gt;ESF!J19,ESF!I19-ESF!J19,0)</f>
        <v>0</v>
      </c>
      <c r="J19" s="43">
        <f>IF(I19&gt;0,0,ESF!J19-ESF!I19)</f>
        <v>0</v>
      </c>
      <c r="K19" s="32"/>
    </row>
    <row r="20" spans="1:11">
      <c r="A20" s="37"/>
      <c r="B20" s="462" t="s">
        <v>14</v>
      </c>
      <c r="C20" s="462"/>
      <c r="D20" s="43">
        <f>IF(ESF!D20&lt;ESF!E20,ESF!E20-ESF!D20,0)</f>
        <v>102262901</v>
      </c>
      <c r="E20" s="43">
        <f>IF(D20&gt;0,0,ESF!D20-ESF!E20)</f>
        <v>0</v>
      </c>
      <c r="F20" s="36"/>
      <c r="G20" s="462" t="s">
        <v>15</v>
      </c>
      <c r="H20" s="462"/>
      <c r="I20" s="43">
        <f>IF(ESF!I20&gt;ESF!J20,ESF!I20-ESF!J20,0)</f>
        <v>0</v>
      </c>
      <c r="J20" s="43">
        <f>IF(I20&gt;0,0,ESF!J20-ESF!I20)</f>
        <v>0</v>
      </c>
      <c r="K20" s="32"/>
    </row>
    <row r="21" spans="1:11">
      <c r="A21" s="37"/>
      <c r="B21" s="462" t="s">
        <v>16</v>
      </c>
      <c r="C21" s="462"/>
      <c r="D21" s="43">
        <f>IF(ESF!D21&lt;ESF!E21,ESF!E21-ESF!D21,0)</f>
        <v>0</v>
      </c>
      <c r="E21" s="43">
        <f>IF(D21&gt;0,0,ESF!D21-ESF!E21)</f>
        <v>0</v>
      </c>
      <c r="F21" s="36"/>
      <c r="G21" s="462" t="s">
        <v>17</v>
      </c>
      <c r="H21" s="462"/>
      <c r="I21" s="43">
        <f>IF(ESF!I21&gt;ESF!J21,ESF!I21-ESF!J21,0)</f>
        <v>0</v>
      </c>
      <c r="J21" s="43">
        <f>IF(I21&gt;0,0,ESF!J21-ESF!I21)</f>
        <v>0</v>
      </c>
      <c r="K21" s="32"/>
    </row>
    <row r="22" spans="1:11">
      <c r="A22" s="37"/>
      <c r="B22" s="462" t="s">
        <v>18</v>
      </c>
      <c r="C22" s="462"/>
      <c r="D22" s="43">
        <f>IF(ESF!D22&lt;ESF!E22,ESF!E22-ESF!D22,0)</f>
        <v>0</v>
      </c>
      <c r="E22" s="43">
        <f>IF(D22&gt;0,0,ESF!D22-ESF!E22)</f>
        <v>0</v>
      </c>
      <c r="F22" s="36"/>
      <c r="G22" s="462" t="s">
        <v>19</v>
      </c>
      <c r="H22" s="462"/>
      <c r="I22" s="43">
        <f>IF(ESF!I22&gt;ESF!J22,ESF!I22-ESF!J22,0)</f>
        <v>0</v>
      </c>
      <c r="J22" s="43">
        <f>IF(I22&gt;0,0,ESF!J22-ESF!I22)</f>
        <v>0</v>
      </c>
      <c r="K22" s="32"/>
    </row>
    <row r="23" spans="1:11" ht="25.5" customHeight="1">
      <c r="A23" s="37"/>
      <c r="B23" s="462" t="s">
        <v>20</v>
      </c>
      <c r="C23" s="462"/>
      <c r="D23" s="43">
        <f>IF(ESF!D23&lt;ESF!E23,ESF!E23-ESF!D23,0)</f>
        <v>0</v>
      </c>
      <c r="E23" s="43">
        <f>IF(D23&gt;0,0,ESF!D23-ESF!E23)</f>
        <v>0</v>
      </c>
      <c r="F23" s="36"/>
      <c r="G23" s="465" t="s">
        <v>21</v>
      </c>
      <c r="H23" s="465"/>
      <c r="I23" s="43">
        <f>IF(ESF!I23&gt;ESF!J23,ESF!I23-ESF!J23,0)</f>
        <v>3774554</v>
      </c>
      <c r="J23" s="43">
        <f>IF(I23&gt;0,0,ESF!J23-ESF!I23)</f>
        <v>0</v>
      </c>
      <c r="K23" s="32"/>
    </row>
    <row r="24" spans="1:11">
      <c r="A24" s="37"/>
      <c r="B24" s="462" t="s">
        <v>22</v>
      </c>
      <c r="C24" s="462"/>
      <c r="D24" s="43">
        <f>IF(ESF!D24&lt;ESF!E24,ESF!E24-ESF!D24,0)</f>
        <v>0</v>
      </c>
      <c r="E24" s="43">
        <f>IF(D24&gt;0,0,ESF!D24-ESF!E24)</f>
        <v>0</v>
      </c>
      <c r="F24" s="36"/>
      <c r="G24" s="462" t="s">
        <v>23</v>
      </c>
      <c r="H24" s="462"/>
      <c r="I24" s="43">
        <f>IF(ESF!I24&gt;ESF!J24,ESF!I24-ESF!J24,0)</f>
        <v>0</v>
      </c>
      <c r="J24" s="43">
        <f>IF(I24&gt;0,0,ESF!J24-ESF!I24)</f>
        <v>0</v>
      </c>
      <c r="K24" s="32"/>
    </row>
    <row r="25" spans="1:11" ht="12.75">
      <c r="A25" s="39"/>
      <c r="B25" s="40"/>
      <c r="C25" s="41"/>
      <c r="D25" s="42"/>
      <c r="E25" s="42"/>
      <c r="F25" s="36"/>
      <c r="G25" s="462" t="s">
        <v>24</v>
      </c>
      <c r="H25" s="462"/>
      <c r="I25" s="43">
        <f>IF(ESF!I25&gt;ESF!J25,ESF!I25-ESF!J25,0)</f>
        <v>0</v>
      </c>
      <c r="J25" s="43">
        <f>IF(I25&gt;0,0,ESF!J25-ESF!I25)</f>
        <v>0</v>
      </c>
      <c r="K25" s="32"/>
    </row>
    <row r="26" spans="1:11" ht="12.75">
      <c r="A26" s="39"/>
      <c r="B26" s="464" t="s">
        <v>27</v>
      </c>
      <c r="C26" s="464"/>
      <c r="D26" s="38">
        <f>SUM(D28:D36)</f>
        <v>0</v>
      </c>
      <c r="E26" s="38">
        <f>SUM(E28:E36)</f>
        <v>2724691490</v>
      </c>
      <c r="F26" s="36"/>
      <c r="G26" s="40"/>
      <c r="H26" s="40"/>
      <c r="I26" s="42"/>
      <c r="J26" s="42"/>
      <c r="K26" s="32"/>
    </row>
    <row r="27" spans="1:11" ht="12.75">
      <c r="A27" s="39"/>
      <c r="B27" s="40"/>
      <c r="C27" s="41"/>
      <c r="D27" s="42"/>
      <c r="E27" s="42"/>
      <c r="F27" s="36"/>
      <c r="G27" s="466" t="s">
        <v>28</v>
      </c>
      <c r="H27" s="466"/>
      <c r="I27" s="38">
        <f>SUM(I29:I34)</f>
        <v>1213828418</v>
      </c>
      <c r="J27" s="38">
        <f>SUM(J29:J34)</f>
        <v>0</v>
      </c>
      <c r="K27" s="32"/>
    </row>
    <row r="28" spans="1:11" ht="12.75">
      <c r="A28" s="37"/>
      <c r="B28" s="462" t="s">
        <v>29</v>
      </c>
      <c r="C28" s="462"/>
      <c r="D28" s="43">
        <f>IF(ESF!D31&lt;ESF!E31,ESF!E31-ESF!D31,0)</f>
        <v>0</v>
      </c>
      <c r="E28" s="43">
        <f>IF(D28&gt;0,0,ESF!D31-ESF!E31)</f>
        <v>13377132</v>
      </c>
      <c r="F28" s="36"/>
      <c r="G28" s="40"/>
      <c r="H28" s="40"/>
      <c r="I28" s="42"/>
      <c r="J28" s="42"/>
      <c r="K28" s="32"/>
    </row>
    <row r="29" spans="1:11">
      <c r="A29" s="37"/>
      <c r="B29" s="462" t="s">
        <v>31</v>
      </c>
      <c r="C29" s="462"/>
      <c r="D29" s="43">
        <f>IF(ESF!D32&lt;ESF!E32,ESF!E32-ESF!D32,0)</f>
        <v>0</v>
      </c>
      <c r="E29" s="43">
        <f>IF(D29&gt;0,0,ESF!D32-ESF!E32)</f>
        <v>0</v>
      </c>
      <c r="F29" s="36"/>
      <c r="G29" s="462" t="s">
        <v>30</v>
      </c>
      <c r="H29" s="462"/>
      <c r="I29" s="43">
        <f>IF(ESF!I31&gt;ESF!J31,ESF!I31-ESF!J31,0)</f>
        <v>0</v>
      </c>
      <c r="J29" s="43">
        <f>IF(I29&gt;0,0,ESF!J31-ESF!I31)</f>
        <v>0</v>
      </c>
      <c r="K29" s="32"/>
    </row>
    <row r="30" spans="1:11">
      <c r="A30" s="37"/>
      <c r="B30" s="462" t="s">
        <v>33</v>
      </c>
      <c r="C30" s="462"/>
      <c r="D30" s="43">
        <f>IF(ESF!D33&lt;ESF!E33,ESF!E33-ESF!D33,0)</f>
        <v>0</v>
      </c>
      <c r="E30" s="43">
        <f>IF(D30&gt;0,0,ESF!D33-ESF!E33)</f>
        <v>2305371320</v>
      </c>
      <c r="F30" s="36"/>
      <c r="G30" s="462" t="s">
        <v>32</v>
      </c>
      <c r="H30" s="462"/>
      <c r="I30" s="43">
        <f>IF(ESF!I32&gt;ESF!J32,ESF!I32-ESF!J32,0)</f>
        <v>0</v>
      </c>
      <c r="J30" s="43">
        <f>IF(I30&gt;0,0,ESF!J32-ESF!I32)</f>
        <v>0</v>
      </c>
      <c r="K30" s="32"/>
    </row>
    <row r="31" spans="1:11">
      <c r="A31" s="37"/>
      <c r="B31" s="462" t="s">
        <v>35</v>
      </c>
      <c r="C31" s="462"/>
      <c r="D31" s="43">
        <f>IF(ESF!D34&lt;ESF!E34,ESF!E34-ESF!D34,0)</f>
        <v>0</v>
      </c>
      <c r="E31" s="43">
        <f>IF(D31&gt;0,0,ESF!D34-ESF!E34)</f>
        <v>204915326</v>
      </c>
      <c r="F31" s="36"/>
      <c r="G31" s="462" t="s">
        <v>34</v>
      </c>
      <c r="H31" s="462"/>
      <c r="I31" s="43">
        <f>IF(ESF!I33&gt;ESF!J33,ESF!I33-ESF!J33,0)</f>
        <v>1213828418</v>
      </c>
      <c r="J31" s="43">
        <f>IF(I31&gt;0,0,ESF!J33-ESF!I33)</f>
        <v>0</v>
      </c>
      <c r="K31" s="32"/>
    </row>
    <row r="32" spans="1:11">
      <c r="A32" s="37"/>
      <c r="B32" s="462" t="s">
        <v>37</v>
      </c>
      <c r="C32" s="462"/>
      <c r="D32" s="43">
        <f>IF(ESF!D35&lt;ESF!E35,ESF!E35-ESF!D35,0)</f>
        <v>0</v>
      </c>
      <c r="E32" s="43">
        <f>IF(D32&gt;0,0,ESF!D35-ESF!E35)</f>
        <v>14004804</v>
      </c>
      <c r="F32" s="36"/>
      <c r="G32" s="462" t="s">
        <v>36</v>
      </c>
      <c r="H32" s="462"/>
      <c r="I32" s="43">
        <f>IF(ESF!I34&gt;ESF!J34,ESF!I34-ESF!J34,0)</f>
        <v>0</v>
      </c>
      <c r="J32" s="43">
        <f>IF(I32&gt;0,0,ESF!J34-ESF!I34)</f>
        <v>0</v>
      </c>
      <c r="K32" s="32"/>
    </row>
    <row r="33" spans="1:11" ht="26.1" customHeight="1">
      <c r="A33" s="37"/>
      <c r="B33" s="465" t="s">
        <v>39</v>
      </c>
      <c r="C33" s="465"/>
      <c r="D33" s="43">
        <f>IF(ESF!D36&lt;ESF!E36,ESF!E36-ESF!D36,0)</f>
        <v>0</v>
      </c>
      <c r="E33" s="43">
        <f>IF(D33&gt;0,0,ESF!D36-ESF!E36)</f>
        <v>0</v>
      </c>
      <c r="F33" s="36"/>
      <c r="G33" s="465" t="s">
        <v>38</v>
      </c>
      <c r="H33" s="465"/>
      <c r="I33" s="43">
        <f>IF(ESF!I35&gt;ESF!J35,ESF!I35-ESF!J35,0)</f>
        <v>0</v>
      </c>
      <c r="J33" s="43">
        <f>IF(I33&gt;0,0,ESF!J35-ESF!I35)</f>
        <v>0</v>
      </c>
      <c r="K33" s="32"/>
    </row>
    <row r="34" spans="1:11">
      <c r="A34" s="37"/>
      <c r="B34" s="462" t="s">
        <v>41</v>
      </c>
      <c r="C34" s="462"/>
      <c r="D34" s="43">
        <f>IF(ESF!D37&lt;ESF!E37,ESF!E37-ESF!D37,0)</f>
        <v>0</v>
      </c>
      <c r="E34" s="43">
        <f>IF(D34&gt;0,0,ESF!D37-ESF!E37)</f>
        <v>187022908</v>
      </c>
      <c r="F34" s="36"/>
      <c r="G34" s="462" t="s">
        <v>40</v>
      </c>
      <c r="H34" s="462"/>
      <c r="I34" s="43">
        <f>IF(ESF!I36&gt;ESF!J36,ESF!I36-ESF!J36,0)</f>
        <v>0</v>
      </c>
      <c r="J34" s="43">
        <f>IF(I34&gt;0,0,ESF!J36-ESF!I36)</f>
        <v>0</v>
      </c>
      <c r="K34" s="32"/>
    </row>
    <row r="35" spans="1:11" ht="25.5" customHeight="1">
      <c r="A35" s="37"/>
      <c r="B35" s="465" t="s">
        <v>42</v>
      </c>
      <c r="C35" s="465"/>
      <c r="D35" s="43">
        <f>IF(ESF!D38&lt;ESF!E38,ESF!E38-ESF!D38,0)</f>
        <v>0</v>
      </c>
      <c r="E35" s="43">
        <f>IF(D35&gt;0,0,ESF!D38-ESF!E38)</f>
        <v>0</v>
      </c>
      <c r="F35" s="36"/>
      <c r="G35" s="40"/>
      <c r="H35" s="40"/>
      <c r="I35" s="44"/>
      <c r="J35" s="44"/>
      <c r="K35" s="32"/>
    </row>
    <row r="36" spans="1:11" ht="12.75">
      <c r="A36" s="37"/>
      <c r="B36" s="462" t="s">
        <v>44</v>
      </c>
      <c r="C36" s="462"/>
      <c r="D36" s="43">
        <f>IF(ESF!D39&lt;ESF!E39,ESF!E39-ESF!D39,0)</f>
        <v>0</v>
      </c>
      <c r="E36" s="43">
        <f>IF(D36&gt;0,0,ESF!D39-ESF!E39)</f>
        <v>0</v>
      </c>
      <c r="F36" s="36"/>
      <c r="G36" s="464" t="s">
        <v>47</v>
      </c>
      <c r="H36" s="464"/>
      <c r="I36" s="38">
        <f>I38+I44+I52</f>
        <v>2755572040</v>
      </c>
      <c r="J36" s="38">
        <f>J38+J44+J52</f>
        <v>1174481282</v>
      </c>
      <c r="K36" s="32"/>
    </row>
    <row r="37" spans="1:11" ht="12.75">
      <c r="A37" s="39"/>
      <c r="B37" s="40"/>
      <c r="C37" s="41"/>
      <c r="D37" s="44"/>
      <c r="E37" s="44"/>
      <c r="F37" s="36"/>
      <c r="G37" s="40"/>
      <c r="H37" s="40"/>
      <c r="I37" s="42"/>
      <c r="J37" s="42"/>
      <c r="K37" s="32"/>
    </row>
    <row r="38" spans="1:11" ht="12.75">
      <c r="A38" s="37"/>
      <c r="B38" s="17"/>
      <c r="C38" s="17"/>
      <c r="D38" s="17"/>
      <c r="E38" s="17"/>
      <c r="F38" s="36"/>
      <c r="G38" s="464" t="s">
        <v>49</v>
      </c>
      <c r="H38" s="464"/>
      <c r="I38" s="38">
        <f>SUM(I40:I42)</f>
        <v>702900</v>
      </c>
      <c r="J38" s="38">
        <f>SUM(J40:J42)</f>
        <v>0</v>
      </c>
      <c r="K38" s="32"/>
    </row>
    <row r="39" spans="1:11" ht="12.75">
      <c r="A39" s="39"/>
      <c r="B39" s="17"/>
      <c r="C39" s="17"/>
      <c r="D39" s="17"/>
      <c r="E39" s="17"/>
      <c r="F39" s="36"/>
      <c r="G39" s="40"/>
      <c r="H39" s="40"/>
      <c r="I39" s="42"/>
      <c r="J39" s="42"/>
      <c r="K39" s="32"/>
    </row>
    <row r="40" spans="1:11">
      <c r="A40" s="37"/>
      <c r="B40" s="17"/>
      <c r="C40" s="17"/>
      <c r="D40" s="17"/>
      <c r="E40" s="17"/>
      <c r="F40" s="36"/>
      <c r="G40" s="462" t="s">
        <v>50</v>
      </c>
      <c r="H40" s="462"/>
      <c r="I40" s="43">
        <f>IF(ESF!I46&gt;ESF!J46,ESF!I46-ESF!J46,0)</f>
        <v>702900</v>
      </c>
      <c r="J40" s="43">
        <f>IF(I40&gt;0,0,ESF!J46-ESF!I46)</f>
        <v>0</v>
      </c>
      <c r="K40" s="32"/>
    </row>
    <row r="41" spans="1:11" ht="12.75">
      <c r="A41" s="39"/>
      <c r="B41" s="17"/>
      <c r="C41" s="17"/>
      <c r="D41" s="17"/>
      <c r="E41" s="17"/>
      <c r="F41" s="36"/>
      <c r="G41" s="462" t="s">
        <v>51</v>
      </c>
      <c r="H41" s="462"/>
      <c r="I41" s="43">
        <f>IF(ESF!I47&gt;ESF!J47,ESF!I47-ESF!J47,0)</f>
        <v>0</v>
      </c>
      <c r="J41" s="43">
        <f>IF(I41&gt;0,0,ESF!J47-ESF!I47)</f>
        <v>0</v>
      </c>
      <c r="K41" s="32"/>
    </row>
    <row r="42" spans="1:11">
      <c r="A42" s="37"/>
      <c r="B42" s="17"/>
      <c r="C42" s="17"/>
      <c r="D42" s="17"/>
      <c r="E42" s="17"/>
      <c r="F42" s="36"/>
      <c r="G42" s="462" t="s">
        <v>52</v>
      </c>
      <c r="H42" s="462"/>
      <c r="I42" s="43">
        <f>IF(ESF!I48&gt;ESF!J48,ESF!I48-ESF!J48,0)</f>
        <v>0</v>
      </c>
      <c r="J42" s="43">
        <f>IF(I42&gt;0,0,ESF!J48-ESF!I48)</f>
        <v>0</v>
      </c>
      <c r="K42" s="32"/>
    </row>
    <row r="43" spans="1:11" ht="12.75">
      <c r="A43" s="37"/>
      <c r="B43" s="17"/>
      <c r="C43" s="17"/>
      <c r="D43" s="17"/>
      <c r="E43" s="17"/>
      <c r="F43" s="36"/>
      <c r="G43" s="40"/>
      <c r="H43" s="40"/>
      <c r="I43" s="42"/>
      <c r="J43" s="42"/>
      <c r="K43" s="32"/>
    </row>
    <row r="44" spans="1:11" ht="12.75">
      <c r="A44" s="37"/>
      <c r="B44" s="17"/>
      <c r="C44" s="17"/>
      <c r="D44" s="17"/>
      <c r="E44" s="17"/>
      <c r="F44" s="36"/>
      <c r="G44" s="464" t="s">
        <v>53</v>
      </c>
      <c r="H44" s="464"/>
      <c r="I44" s="38">
        <f>SUM(I46:I50)</f>
        <v>2754869140</v>
      </c>
      <c r="J44" s="38">
        <f>SUM(J46:J50)</f>
        <v>1174481282</v>
      </c>
      <c r="K44" s="32"/>
    </row>
    <row r="45" spans="1:11" ht="12.75">
      <c r="A45" s="37"/>
      <c r="B45" s="17"/>
      <c r="C45" s="17"/>
      <c r="D45" s="17"/>
      <c r="E45" s="17"/>
      <c r="F45" s="36"/>
      <c r="G45" s="40"/>
      <c r="H45" s="40"/>
      <c r="I45" s="42"/>
      <c r="J45" s="42"/>
      <c r="K45" s="32"/>
    </row>
    <row r="46" spans="1:11">
      <c r="A46" s="37"/>
      <c r="B46" s="17"/>
      <c r="C46" s="17"/>
      <c r="D46" s="17"/>
      <c r="E46" s="17"/>
      <c r="F46" s="36"/>
      <c r="G46" s="462" t="s">
        <v>54</v>
      </c>
      <c r="H46" s="462"/>
      <c r="I46" s="43">
        <f>IF(ESF!I52&gt;ESF!J52,ESF!I52-ESF!J52,0)</f>
        <v>2754869140</v>
      </c>
      <c r="J46" s="43">
        <f>IF(I46&gt;0,0,ESF!J52-ESF!I52)</f>
        <v>0</v>
      </c>
      <c r="K46" s="32"/>
    </row>
    <row r="47" spans="1:11">
      <c r="A47" s="37"/>
      <c r="B47" s="17"/>
      <c r="C47" s="17"/>
      <c r="D47" s="17"/>
      <c r="E47" s="17"/>
      <c r="F47" s="36"/>
      <c r="G47" s="462" t="s">
        <v>55</v>
      </c>
      <c r="H47" s="462"/>
      <c r="I47" s="43">
        <f>IF(ESF!I53&gt;ESF!J53,ESF!I53-ESF!J53,0)</f>
        <v>0</v>
      </c>
      <c r="J47" s="43">
        <f>IF(I47&gt;0,0,ESF!J53-ESF!I53)</f>
        <v>1174455401</v>
      </c>
      <c r="K47" s="32"/>
    </row>
    <row r="48" spans="1:11">
      <c r="A48" s="37"/>
      <c r="B48" s="17"/>
      <c r="C48" s="17"/>
      <c r="D48" s="17"/>
      <c r="E48" s="17"/>
      <c r="F48" s="36"/>
      <c r="G48" s="462" t="s">
        <v>56</v>
      </c>
      <c r="H48" s="462"/>
      <c r="I48" s="43">
        <f>IF(ESF!I54&gt;ESF!J54,ESF!I54-ESF!J54,0)</f>
        <v>0</v>
      </c>
      <c r="J48" s="43">
        <f>IF(I48&gt;0,0,ESF!J54-ESF!I54)</f>
        <v>0</v>
      </c>
      <c r="K48" s="32"/>
    </row>
    <row r="49" spans="1:11">
      <c r="A49" s="37"/>
      <c r="B49" s="17"/>
      <c r="C49" s="17"/>
      <c r="D49" s="17"/>
      <c r="E49" s="17"/>
      <c r="F49" s="36"/>
      <c r="G49" s="462" t="s">
        <v>57</v>
      </c>
      <c r="H49" s="462"/>
      <c r="I49" s="43">
        <f>IF(ESF!I55&gt;ESF!J55,ESF!I55-ESF!J55,0)</f>
        <v>0</v>
      </c>
      <c r="J49" s="43">
        <f>IF(I49&gt;0,0,ESF!J55-ESF!I55)</f>
        <v>0</v>
      </c>
      <c r="K49" s="32"/>
    </row>
    <row r="50" spans="1:11" ht="12.75">
      <c r="A50" s="39"/>
      <c r="B50" s="17"/>
      <c r="C50" s="17"/>
      <c r="D50" s="17"/>
      <c r="E50" s="17"/>
      <c r="F50" s="36"/>
      <c r="G50" s="462" t="s">
        <v>58</v>
      </c>
      <c r="H50" s="462"/>
      <c r="I50" s="43">
        <f>IF(ESF!I56&gt;ESF!J56,ESF!I56-ESF!J56,0)</f>
        <v>0</v>
      </c>
      <c r="J50" s="43">
        <f>IF(I50&gt;0,0,ESF!J56-ESF!I56)</f>
        <v>25881</v>
      </c>
      <c r="K50" s="32"/>
    </row>
    <row r="51" spans="1:11" ht="12.75">
      <c r="A51" s="37"/>
      <c r="B51" s="17"/>
      <c r="C51" s="17"/>
      <c r="D51" s="17"/>
      <c r="E51" s="17"/>
      <c r="F51" s="36"/>
      <c r="G51" s="40"/>
      <c r="H51" s="40"/>
      <c r="I51" s="42"/>
      <c r="J51" s="42"/>
      <c r="K51" s="32"/>
    </row>
    <row r="52" spans="1:11" ht="26.1" customHeight="1">
      <c r="A52" s="39"/>
      <c r="B52" s="17"/>
      <c r="C52" s="17"/>
      <c r="D52" s="17"/>
      <c r="E52" s="17"/>
      <c r="F52" s="36"/>
      <c r="G52" s="464" t="s">
        <v>79</v>
      </c>
      <c r="H52" s="464"/>
      <c r="I52" s="38">
        <f>SUM(I54:I55)</f>
        <v>0</v>
      </c>
      <c r="J52" s="38">
        <f>SUM(J54:J55)</f>
        <v>0</v>
      </c>
      <c r="K52" s="32"/>
    </row>
    <row r="53" spans="1:11" ht="12.75">
      <c r="A53" s="37"/>
      <c r="B53" s="17"/>
      <c r="C53" s="17"/>
      <c r="D53" s="17"/>
      <c r="E53" s="17"/>
      <c r="F53" s="36"/>
      <c r="G53" s="40"/>
      <c r="H53" s="40"/>
      <c r="I53" s="42"/>
      <c r="J53" s="42"/>
      <c r="K53" s="32"/>
    </row>
    <row r="54" spans="1:11">
      <c r="A54" s="37"/>
      <c r="B54" s="17"/>
      <c r="C54" s="17"/>
      <c r="D54" s="17"/>
      <c r="E54" s="17"/>
      <c r="F54" s="36"/>
      <c r="G54" s="462" t="s">
        <v>60</v>
      </c>
      <c r="H54" s="462"/>
      <c r="I54" s="43">
        <f>IF(ESF!I60&gt;ESF!J60,ESF!I60-ESF!J60,0)</f>
        <v>0</v>
      </c>
      <c r="J54" s="43">
        <f>IF(I54&gt;0,0,ESF!J60-ESF!I60)</f>
        <v>0</v>
      </c>
      <c r="K54" s="32"/>
    </row>
    <row r="55" spans="1:11" ht="19.5" customHeight="1">
      <c r="A55" s="45"/>
      <c r="B55" s="46"/>
      <c r="C55" s="46"/>
      <c r="D55" s="46"/>
      <c r="E55" s="46"/>
      <c r="F55" s="47"/>
      <c r="G55" s="491" t="s">
        <v>61</v>
      </c>
      <c r="H55" s="491"/>
      <c r="I55" s="48">
        <f>IF(ESF!I61&gt;ESF!J61,ESF!I61-ESF!J61,0)</f>
        <v>0</v>
      </c>
      <c r="J55" s="48">
        <f>IF(I55&gt;0,0,ESF!J61-ESF!I61)</f>
        <v>0</v>
      </c>
      <c r="K55" s="49"/>
    </row>
    <row r="56" spans="1:11" ht="6" customHeight="1">
      <c r="A56" s="50"/>
      <c r="B56" s="46"/>
      <c r="C56" s="51"/>
      <c r="D56" s="52"/>
      <c r="E56" s="53"/>
      <c r="F56" s="53"/>
      <c r="G56" s="46"/>
      <c r="H56" s="85"/>
      <c r="I56" s="52"/>
      <c r="J56" s="53"/>
      <c r="K56" s="53"/>
    </row>
    <row r="57" spans="1:11" ht="6" customHeight="1">
      <c r="A57" s="17"/>
      <c r="C57" s="55"/>
      <c r="D57" s="56"/>
      <c r="E57" s="57"/>
      <c r="F57" s="57"/>
      <c r="H57" s="86"/>
      <c r="I57" s="56"/>
      <c r="J57" s="57"/>
      <c r="K57" s="57"/>
    </row>
    <row r="58" spans="1:11" ht="6" customHeight="1">
      <c r="B58" s="55"/>
      <c r="C58" s="56"/>
      <c r="D58" s="57"/>
      <c r="E58" s="57"/>
      <c r="G58" s="58"/>
      <c r="H58" s="87"/>
      <c r="I58" s="57"/>
      <c r="J58" s="57"/>
    </row>
    <row r="59" spans="1:11" ht="15" customHeight="1">
      <c r="B59" s="469" t="s">
        <v>78</v>
      </c>
      <c r="C59" s="469"/>
      <c r="D59" s="469"/>
      <c r="E59" s="469"/>
      <c r="F59" s="469"/>
      <c r="G59" s="469"/>
      <c r="H59" s="469"/>
      <c r="I59" s="469"/>
      <c r="J59" s="469"/>
    </row>
    <row r="60" spans="1:11" ht="9.75" customHeight="1">
      <c r="B60" s="55"/>
      <c r="C60" s="56"/>
      <c r="D60" s="57"/>
      <c r="E60" s="57"/>
      <c r="G60" s="58"/>
      <c r="H60" s="87"/>
      <c r="I60" s="57"/>
      <c r="J60" s="57"/>
    </row>
    <row r="61" spans="1:11" ht="50.1" customHeight="1">
      <c r="B61" s="55"/>
      <c r="C61" s="59"/>
      <c r="D61" s="60"/>
      <c r="E61" s="57"/>
      <c r="F61" s="17"/>
      <c r="G61" s="61"/>
      <c r="H61" s="88"/>
      <c r="I61" s="57"/>
      <c r="J61" s="57"/>
    </row>
    <row r="62" spans="1:11" ht="14.1" customHeight="1">
      <c r="B62" s="62"/>
      <c r="C62" s="472"/>
      <c r="D62" s="472"/>
      <c r="E62" s="57"/>
      <c r="F62" s="57"/>
      <c r="G62" s="472"/>
      <c r="H62" s="472"/>
      <c r="I62" s="41"/>
      <c r="J62" s="57"/>
    </row>
    <row r="63" spans="1:11" ht="14.1" customHeight="1">
      <c r="B63" s="63"/>
      <c r="C63" s="467"/>
      <c r="D63" s="467"/>
      <c r="E63" s="64"/>
      <c r="F63" s="64"/>
      <c r="G63" s="467"/>
      <c r="H63" s="467"/>
      <c r="I63" s="41"/>
      <c r="J63" s="57"/>
    </row>
    <row r="64" spans="1:11">
      <c r="A64" s="16"/>
      <c r="C64" s="17"/>
      <c r="D64" s="17"/>
      <c r="E64" s="17"/>
      <c r="F64" s="36"/>
      <c r="G64" s="17"/>
      <c r="H64" s="83"/>
    </row>
    <row r="65" spans="3:8">
      <c r="C65" s="17"/>
      <c r="D65" s="17"/>
      <c r="E65" s="17"/>
      <c r="F65" s="17"/>
      <c r="G65" s="17"/>
      <c r="H65" s="83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.59055118110236227" right="0.39370078740157483" top="0.59055118110236227" bottom="0.59055118110236227" header="0" footer="0"/>
  <pageSetup paperSize="11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01" t="s">
        <v>2</v>
      </c>
      <c r="B2" s="501"/>
      <c r="C2" s="501"/>
      <c r="D2" s="501"/>
      <c r="E2" s="13" t="e">
        <f>ESF!#REF!</f>
        <v>#REF!</v>
      </c>
    </row>
    <row r="3" spans="1:5" ht="34.5">
      <c r="A3" s="501" t="s">
        <v>4</v>
      </c>
      <c r="B3" s="501"/>
      <c r="C3" s="501"/>
      <c r="D3" s="501"/>
      <c r="E3" s="13" t="str">
        <f>ESF!C7</f>
        <v>Gobierno del Estado de Morelos</v>
      </c>
    </row>
    <row r="4" spans="1:5">
      <c r="A4" s="501" t="s">
        <v>3</v>
      </c>
      <c r="B4" s="501"/>
      <c r="C4" s="501"/>
      <c r="D4" s="501"/>
      <c r="E4" s="14"/>
    </row>
    <row r="5" spans="1:5">
      <c r="A5" s="501" t="s">
        <v>73</v>
      </c>
      <c r="B5" s="501"/>
      <c r="C5" s="501"/>
      <c r="D5" s="501"/>
      <c r="E5" t="s">
        <v>71</v>
      </c>
    </row>
    <row r="6" spans="1:5">
      <c r="A6" s="6"/>
      <c r="B6" s="6"/>
      <c r="C6" s="496" t="s">
        <v>5</v>
      </c>
      <c r="D6" s="496"/>
      <c r="E6" s="1">
        <v>2013</v>
      </c>
    </row>
    <row r="7" spans="1:5">
      <c r="A7" s="492" t="s">
        <v>69</v>
      </c>
      <c r="B7" s="493" t="s">
        <v>8</v>
      </c>
      <c r="C7" s="494" t="s">
        <v>10</v>
      </c>
      <c r="D7" s="494"/>
      <c r="E7" s="8">
        <f>ESF!D18</f>
        <v>1090075379</v>
      </c>
    </row>
    <row r="8" spans="1:5">
      <c r="A8" s="492"/>
      <c r="B8" s="493"/>
      <c r="C8" s="494" t="s">
        <v>12</v>
      </c>
      <c r="D8" s="494"/>
      <c r="E8" s="8">
        <f>ESF!D19</f>
        <v>1107406244</v>
      </c>
    </row>
    <row r="9" spans="1:5">
      <c r="A9" s="492"/>
      <c r="B9" s="493"/>
      <c r="C9" s="494" t="s">
        <v>14</v>
      </c>
      <c r="D9" s="494"/>
      <c r="E9" s="8">
        <f>ESF!D20</f>
        <v>342004143</v>
      </c>
    </row>
    <row r="10" spans="1:5">
      <c r="A10" s="492"/>
      <c r="B10" s="493"/>
      <c r="C10" s="494" t="s">
        <v>16</v>
      </c>
      <c r="D10" s="494"/>
      <c r="E10" s="8">
        <f>ESF!D21</f>
        <v>0</v>
      </c>
    </row>
    <row r="11" spans="1:5">
      <c r="A11" s="492"/>
      <c r="B11" s="493"/>
      <c r="C11" s="494" t="s">
        <v>18</v>
      </c>
      <c r="D11" s="494"/>
      <c r="E11" s="8">
        <f>ESF!D22</f>
        <v>0</v>
      </c>
    </row>
    <row r="12" spans="1:5">
      <c r="A12" s="492"/>
      <c r="B12" s="493"/>
      <c r="C12" s="494" t="s">
        <v>20</v>
      </c>
      <c r="D12" s="494"/>
      <c r="E12" s="8">
        <f>ESF!D23</f>
        <v>0</v>
      </c>
    </row>
    <row r="13" spans="1:5">
      <c r="A13" s="492"/>
      <c r="B13" s="493"/>
      <c r="C13" s="494" t="s">
        <v>22</v>
      </c>
      <c r="D13" s="494"/>
      <c r="E13" s="8">
        <f>ESF!D24</f>
        <v>0</v>
      </c>
    </row>
    <row r="14" spans="1:5" ht="15.75" thickBot="1">
      <c r="A14" s="492"/>
      <c r="B14" s="4"/>
      <c r="C14" s="495" t="s">
        <v>25</v>
      </c>
      <c r="D14" s="495"/>
      <c r="E14" s="9">
        <f>ESF!D26</f>
        <v>2539485766</v>
      </c>
    </row>
    <row r="15" spans="1:5">
      <c r="A15" s="492"/>
      <c r="B15" s="493" t="s">
        <v>27</v>
      </c>
      <c r="C15" s="494" t="s">
        <v>29</v>
      </c>
      <c r="D15" s="494"/>
      <c r="E15" s="8">
        <f>ESF!D31</f>
        <v>160896123</v>
      </c>
    </row>
    <row r="16" spans="1:5">
      <c r="A16" s="492"/>
      <c r="B16" s="493"/>
      <c r="C16" s="494" t="s">
        <v>31</v>
      </c>
      <c r="D16" s="494"/>
      <c r="E16" s="8">
        <f>ESF!D32</f>
        <v>0</v>
      </c>
    </row>
    <row r="17" spans="1:5">
      <c r="A17" s="492"/>
      <c r="B17" s="493"/>
      <c r="C17" s="494" t="s">
        <v>33</v>
      </c>
      <c r="D17" s="494"/>
      <c r="E17" s="8">
        <f>ESF!D33</f>
        <v>3827867822</v>
      </c>
    </row>
    <row r="18" spans="1:5">
      <c r="A18" s="492"/>
      <c r="B18" s="493"/>
      <c r="C18" s="494" t="s">
        <v>35</v>
      </c>
      <c r="D18" s="494"/>
      <c r="E18" s="8">
        <f>ESF!D34</f>
        <v>1337429571</v>
      </c>
    </row>
    <row r="19" spans="1:5">
      <c r="A19" s="492"/>
      <c r="B19" s="493"/>
      <c r="C19" s="494" t="s">
        <v>37</v>
      </c>
      <c r="D19" s="494"/>
      <c r="E19" s="8">
        <f>ESF!D35</f>
        <v>64109622</v>
      </c>
    </row>
    <row r="20" spans="1:5">
      <c r="A20" s="492"/>
      <c r="B20" s="493"/>
      <c r="C20" s="494" t="s">
        <v>39</v>
      </c>
      <c r="D20" s="494"/>
      <c r="E20" s="8">
        <f>ESF!D36</f>
        <v>0</v>
      </c>
    </row>
    <row r="21" spans="1:5">
      <c r="A21" s="492"/>
      <c r="B21" s="493"/>
      <c r="C21" s="494" t="s">
        <v>41</v>
      </c>
      <c r="D21" s="494"/>
      <c r="E21" s="8">
        <f>ESF!D37</f>
        <v>418852652</v>
      </c>
    </row>
    <row r="22" spans="1:5">
      <c r="A22" s="492"/>
      <c r="B22" s="493"/>
      <c r="C22" s="494" t="s">
        <v>42</v>
      </c>
      <c r="D22" s="494"/>
      <c r="E22" s="8">
        <f>ESF!D38</f>
        <v>0</v>
      </c>
    </row>
    <row r="23" spans="1:5">
      <c r="A23" s="492"/>
      <c r="B23" s="493"/>
      <c r="C23" s="494" t="s">
        <v>44</v>
      </c>
      <c r="D23" s="494"/>
      <c r="E23" s="8">
        <f>ESF!D39</f>
        <v>0</v>
      </c>
    </row>
    <row r="24" spans="1:5" ht="15.75" thickBot="1">
      <c r="A24" s="492"/>
      <c r="B24" s="4"/>
      <c r="C24" s="495" t="s">
        <v>46</v>
      </c>
      <c r="D24" s="495"/>
      <c r="E24" s="9">
        <f>ESF!D41</f>
        <v>5809155790</v>
      </c>
    </row>
    <row r="25" spans="1:5" ht="15.75" thickBot="1">
      <c r="A25" s="492"/>
      <c r="B25" s="2"/>
      <c r="C25" s="495" t="s">
        <v>48</v>
      </c>
      <c r="D25" s="495"/>
      <c r="E25" s="9">
        <f>ESF!D43</f>
        <v>8348641556</v>
      </c>
    </row>
    <row r="26" spans="1:5">
      <c r="A26" s="492" t="s">
        <v>70</v>
      </c>
      <c r="B26" s="493" t="s">
        <v>9</v>
      </c>
      <c r="C26" s="494" t="s">
        <v>11</v>
      </c>
      <c r="D26" s="494"/>
      <c r="E26" s="8">
        <f>ESF!I18</f>
        <v>4930914879</v>
      </c>
    </row>
    <row r="27" spans="1:5">
      <c r="A27" s="492"/>
      <c r="B27" s="493"/>
      <c r="C27" s="494" t="s">
        <v>13</v>
      </c>
      <c r="D27" s="494"/>
      <c r="E27" s="8">
        <f>ESF!I19</f>
        <v>0</v>
      </c>
    </row>
    <row r="28" spans="1:5">
      <c r="A28" s="492"/>
      <c r="B28" s="493"/>
      <c r="C28" s="494" t="s">
        <v>15</v>
      </c>
      <c r="D28" s="494"/>
      <c r="E28" s="8">
        <f>ESF!I20</f>
        <v>0</v>
      </c>
    </row>
    <row r="29" spans="1:5">
      <c r="A29" s="492"/>
      <c r="B29" s="493"/>
      <c r="C29" s="494" t="s">
        <v>17</v>
      </c>
      <c r="D29" s="494"/>
      <c r="E29" s="8">
        <f>ESF!I21</f>
        <v>0</v>
      </c>
    </row>
    <row r="30" spans="1:5">
      <c r="A30" s="492"/>
      <c r="B30" s="493"/>
      <c r="C30" s="494" t="s">
        <v>19</v>
      </c>
      <c r="D30" s="494"/>
      <c r="E30" s="8">
        <f>ESF!I22</f>
        <v>0</v>
      </c>
    </row>
    <row r="31" spans="1:5">
      <c r="A31" s="492"/>
      <c r="B31" s="493"/>
      <c r="C31" s="494" t="s">
        <v>21</v>
      </c>
      <c r="D31" s="494"/>
      <c r="E31" s="8">
        <f>ESF!I23</f>
        <v>42898758</v>
      </c>
    </row>
    <row r="32" spans="1:5">
      <c r="A32" s="492"/>
      <c r="B32" s="493"/>
      <c r="C32" s="494" t="s">
        <v>23</v>
      </c>
      <c r="D32" s="494"/>
      <c r="E32" s="8">
        <f>ESF!I24</f>
        <v>0</v>
      </c>
    </row>
    <row r="33" spans="1:5">
      <c r="A33" s="492"/>
      <c r="B33" s="493"/>
      <c r="C33" s="494" t="s">
        <v>24</v>
      </c>
      <c r="D33" s="494"/>
      <c r="E33" s="8">
        <f>ESF!I25</f>
        <v>0</v>
      </c>
    </row>
    <row r="34" spans="1:5" ht="15.75" thickBot="1">
      <c r="A34" s="492"/>
      <c r="B34" s="4"/>
      <c r="C34" s="495" t="s">
        <v>26</v>
      </c>
      <c r="D34" s="495"/>
      <c r="E34" s="9">
        <f>ESF!I27</f>
        <v>4973813637</v>
      </c>
    </row>
    <row r="35" spans="1:5">
      <c r="A35" s="492"/>
      <c r="B35" s="493" t="s">
        <v>28</v>
      </c>
      <c r="C35" s="494" t="s">
        <v>30</v>
      </c>
      <c r="D35" s="494"/>
      <c r="E35" s="8">
        <f>ESF!I31</f>
        <v>0</v>
      </c>
    </row>
    <row r="36" spans="1:5">
      <c r="A36" s="492"/>
      <c r="B36" s="493"/>
      <c r="C36" s="494" t="s">
        <v>32</v>
      </c>
      <c r="D36" s="494"/>
      <c r="E36" s="8">
        <f>ESF!I32</f>
        <v>0</v>
      </c>
    </row>
    <row r="37" spans="1:5">
      <c r="A37" s="492"/>
      <c r="B37" s="493"/>
      <c r="C37" s="494" t="s">
        <v>34</v>
      </c>
      <c r="D37" s="494"/>
      <c r="E37" s="8">
        <f>ESF!I33</f>
        <v>4857181647</v>
      </c>
    </row>
    <row r="38" spans="1:5">
      <c r="A38" s="492"/>
      <c r="B38" s="493"/>
      <c r="C38" s="494" t="s">
        <v>36</v>
      </c>
      <c r="D38" s="494"/>
      <c r="E38" s="8">
        <f>ESF!I34</f>
        <v>8948627</v>
      </c>
    </row>
    <row r="39" spans="1:5">
      <c r="A39" s="492"/>
      <c r="B39" s="493"/>
      <c r="C39" s="494" t="s">
        <v>38</v>
      </c>
      <c r="D39" s="494"/>
      <c r="E39" s="8">
        <f>ESF!I35</f>
        <v>0</v>
      </c>
    </row>
    <row r="40" spans="1:5">
      <c r="A40" s="492"/>
      <c r="B40" s="493"/>
      <c r="C40" s="494" t="s">
        <v>40</v>
      </c>
      <c r="D40" s="494"/>
      <c r="E40" s="8">
        <f>ESF!I36</f>
        <v>0</v>
      </c>
    </row>
    <row r="41" spans="1:5" ht="15.75" thickBot="1">
      <c r="A41" s="492"/>
      <c r="B41" s="2"/>
      <c r="C41" s="495" t="s">
        <v>43</v>
      </c>
      <c r="D41" s="495"/>
      <c r="E41" s="9">
        <f>ESF!I38</f>
        <v>4866130274</v>
      </c>
    </row>
    <row r="42" spans="1:5" ht="15.75" thickBot="1">
      <c r="A42" s="492"/>
      <c r="B42" s="2"/>
      <c r="C42" s="495" t="s">
        <v>45</v>
      </c>
      <c r="D42" s="495"/>
      <c r="E42" s="9">
        <f>ESF!I40</f>
        <v>9839943911</v>
      </c>
    </row>
    <row r="43" spans="1:5">
      <c r="A43" s="3"/>
      <c r="B43" s="493" t="s">
        <v>47</v>
      </c>
      <c r="C43" s="497" t="s">
        <v>49</v>
      </c>
      <c r="D43" s="497"/>
      <c r="E43" s="10">
        <f>ESF!I44</f>
        <v>1036614261</v>
      </c>
    </row>
    <row r="44" spans="1:5">
      <c r="A44" s="3"/>
      <c r="B44" s="493"/>
      <c r="C44" s="494" t="s">
        <v>50</v>
      </c>
      <c r="D44" s="494"/>
      <c r="E44" s="8">
        <f>ESF!I46</f>
        <v>1036614261</v>
      </c>
    </row>
    <row r="45" spans="1:5">
      <c r="A45" s="3"/>
      <c r="B45" s="493"/>
      <c r="C45" s="494" t="s">
        <v>51</v>
      </c>
      <c r="D45" s="494"/>
      <c r="E45" s="8">
        <f>ESF!I47</f>
        <v>0</v>
      </c>
    </row>
    <row r="46" spans="1:5">
      <c r="A46" s="3"/>
      <c r="B46" s="493"/>
      <c r="C46" s="494" t="s">
        <v>52</v>
      </c>
      <c r="D46" s="494"/>
      <c r="E46" s="8">
        <f>ESF!I48</f>
        <v>0</v>
      </c>
    </row>
    <row r="47" spans="1:5">
      <c r="A47" s="3"/>
      <c r="B47" s="493"/>
      <c r="C47" s="497" t="s">
        <v>53</v>
      </c>
      <c r="D47" s="497"/>
      <c r="E47" s="10">
        <f>ESF!I50</f>
        <v>-2527916616</v>
      </c>
    </row>
    <row r="48" spans="1:5">
      <c r="A48" s="3"/>
      <c r="B48" s="493"/>
      <c r="C48" s="494" t="s">
        <v>54</v>
      </c>
      <c r="D48" s="494"/>
      <c r="E48" s="8">
        <f>ESF!I52</f>
        <v>1436865191</v>
      </c>
    </row>
    <row r="49" spans="1:5">
      <c r="A49" s="3"/>
      <c r="B49" s="493"/>
      <c r="C49" s="494" t="s">
        <v>55</v>
      </c>
      <c r="D49" s="494"/>
      <c r="E49" s="8">
        <f>ESF!I53</f>
        <v>-3801602515</v>
      </c>
    </row>
    <row r="50" spans="1:5">
      <c r="A50" s="3"/>
      <c r="B50" s="493"/>
      <c r="C50" s="494" t="s">
        <v>56</v>
      </c>
      <c r="D50" s="494"/>
      <c r="E50" s="8">
        <f>ESF!I54</f>
        <v>0</v>
      </c>
    </row>
    <row r="51" spans="1:5">
      <c r="A51" s="3"/>
      <c r="B51" s="493"/>
      <c r="C51" s="494" t="s">
        <v>57</v>
      </c>
      <c r="D51" s="494"/>
      <c r="E51" s="8">
        <f>ESF!I55</f>
        <v>0</v>
      </c>
    </row>
    <row r="52" spans="1:5">
      <c r="A52" s="3"/>
      <c r="B52" s="493"/>
      <c r="C52" s="494" t="s">
        <v>58</v>
      </c>
      <c r="D52" s="494"/>
      <c r="E52" s="8">
        <f>ESF!I56</f>
        <v>-163179292</v>
      </c>
    </row>
    <row r="53" spans="1:5">
      <c r="A53" s="3"/>
      <c r="B53" s="493"/>
      <c r="C53" s="497" t="s">
        <v>59</v>
      </c>
      <c r="D53" s="497"/>
      <c r="E53" s="10">
        <f>ESF!I58</f>
        <v>0</v>
      </c>
    </row>
    <row r="54" spans="1:5">
      <c r="A54" s="3"/>
      <c r="B54" s="493"/>
      <c r="C54" s="494" t="s">
        <v>60</v>
      </c>
      <c r="D54" s="494"/>
      <c r="E54" s="8">
        <f>ESF!I60</f>
        <v>0</v>
      </c>
    </row>
    <row r="55" spans="1:5">
      <c r="A55" s="3"/>
      <c r="B55" s="493"/>
      <c r="C55" s="494" t="s">
        <v>61</v>
      </c>
      <c r="D55" s="494"/>
      <c r="E55" s="8">
        <f>ESF!I61</f>
        <v>0</v>
      </c>
    </row>
    <row r="56" spans="1:5" ht="15.75" thickBot="1">
      <c r="A56" s="3"/>
      <c r="B56" s="493"/>
      <c r="C56" s="495" t="s">
        <v>62</v>
      </c>
      <c r="D56" s="495"/>
      <c r="E56" s="9">
        <f>ESF!I63</f>
        <v>-1491302355</v>
      </c>
    </row>
    <row r="57" spans="1:5" ht="15.75" thickBot="1">
      <c r="A57" s="3"/>
      <c r="B57" s="2"/>
      <c r="C57" s="495" t="s">
        <v>63</v>
      </c>
      <c r="D57" s="495"/>
      <c r="E57" s="9">
        <f>ESF!I65</f>
        <v>8348641556</v>
      </c>
    </row>
    <row r="58" spans="1:5">
      <c r="A58" s="3"/>
      <c r="B58" s="2"/>
      <c r="C58" s="496" t="s">
        <v>5</v>
      </c>
      <c r="D58" s="496"/>
      <c r="E58" s="1">
        <v>2012</v>
      </c>
    </row>
    <row r="59" spans="1:5">
      <c r="A59" s="492" t="s">
        <v>69</v>
      </c>
      <c r="B59" s="493" t="s">
        <v>8</v>
      </c>
      <c r="C59" s="494" t="s">
        <v>10</v>
      </c>
      <c r="D59" s="494"/>
      <c r="E59" s="8">
        <f>ESF!E18</f>
        <v>1338404631</v>
      </c>
    </row>
    <row r="60" spans="1:5">
      <c r="A60" s="492"/>
      <c r="B60" s="493"/>
      <c r="C60" s="494" t="s">
        <v>12</v>
      </c>
      <c r="D60" s="494"/>
      <c r="E60" s="8">
        <f>ESF!E19</f>
        <v>2112827179</v>
      </c>
    </row>
    <row r="61" spans="1:5">
      <c r="A61" s="492"/>
      <c r="B61" s="493"/>
      <c r="C61" s="494" t="s">
        <v>14</v>
      </c>
      <c r="D61" s="494"/>
      <c r="E61" s="8">
        <f>ESF!E20</f>
        <v>444267044</v>
      </c>
    </row>
    <row r="62" spans="1:5">
      <c r="A62" s="492"/>
      <c r="B62" s="493"/>
      <c r="C62" s="494" t="s">
        <v>16</v>
      </c>
      <c r="D62" s="494"/>
      <c r="E62" s="8">
        <f>ESF!E21</f>
        <v>0</v>
      </c>
    </row>
    <row r="63" spans="1:5">
      <c r="A63" s="492"/>
      <c r="B63" s="493"/>
      <c r="C63" s="494" t="s">
        <v>18</v>
      </c>
      <c r="D63" s="494"/>
      <c r="E63" s="8">
        <f>ESF!E22</f>
        <v>0</v>
      </c>
    </row>
    <row r="64" spans="1:5">
      <c r="A64" s="492"/>
      <c r="B64" s="493"/>
      <c r="C64" s="494" t="s">
        <v>20</v>
      </c>
      <c r="D64" s="494"/>
      <c r="E64" s="8">
        <f>ESF!E23</f>
        <v>0</v>
      </c>
    </row>
    <row r="65" spans="1:5">
      <c r="A65" s="492"/>
      <c r="B65" s="493"/>
      <c r="C65" s="494" t="s">
        <v>22</v>
      </c>
      <c r="D65" s="494"/>
      <c r="E65" s="8">
        <f>ESF!E24</f>
        <v>0</v>
      </c>
    </row>
    <row r="66" spans="1:5" ht="15.75" thickBot="1">
      <c r="A66" s="492"/>
      <c r="B66" s="4"/>
      <c r="C66" s="495" t="s">
        <v>25</v>
      </c>
      <c r="D66" s="495"/>
      <c r="E66" s="9">
        <f>ESF!E26</f>
        <v>3895498854</v>
      </c>
    </row>
    <row r="67" spans="1:5">
      <c r="A67" s="492"/>
      <c r="B67" s="493" t="s">
        <v>27</v>
      </c>
      <c r="C67" s="494" t="s">
        <v>29</v>
      </c>
      <c r="D67" s="494"/>
      <c r="E67" s="8">
        <f>ESF!E31</f>
        <v>147518991</v>
      </c>
    </row>
    <row r="68" spans="1:5">
      <c r="A68" s="492"/>
      <c r="B68" s="493"/>
      <c r="C68" s="494" t="s">
        <v>31</v>
      </c>
      <c r="D68" s="494"/>
      <c r="E68" s="8">
        <f>ESF!E32</f>
        <v>0</v>
      </c>
    </row>
    <row r="69" spans="1:5">
      <c r="A69" s="492"/>
      <c r="B69" s="493"/>
      <c r="C69" s="494" t="s">
        <v>33</v>
      </c>
      <c r="D69" s="494"/>
      <c r="E69" s="8">
        <f>ESF!E33</f>
        <v>1522496502</v>
      </c>
    </row>
    <row r="70" spans="1:5">
      <c r="A70" s="492"/>
      <c r="B70" s="493"/>
      <c r="C70" s="494" t="s">
        <v>35</v>
      </c>
      <c r="D70" s="494"/>
      <c r="E70" s="8">
        <f>ESF!E34</f>
        <v>1132514245</v>
      </c>
    </row>
    <row r="71" spans="1:5">
      <c r="A71" s="492"/>
      <c r="B71" s="493"/>
      <c r="C71" s="494" t="s">
        <v>37</v>
      </c>
      <c r="D71" s="494"/>
      <c r="E71" s="8">
        <f>ESF!E35</f>
        <v>50104818</v>
      </c>
    </row>
    <row r="72" spans="1:5">
      <c r="A72" s="492"/>
      <c r="B72" s="493"/>
      <c r="C72" s="494" t="s">
        <v>39</v>
      </c>
      <c r="D72" s="494"/>
      <c r="E72" s="8">
        <f>ESF!E36</f>
        <v>0</v>
      </c>
    </row>
    <row r="73" spans="1:5">
      <c r="A73" s="492"/>
      <c r="B73" s="493"/>
      <c r="C73" s="494" t="s">
        <v>41</v>
      </c>
      <c r="D73" s="494"/>
      <c r="E73" s="8">
        <f>ESF!E37</f>
        <v>231829744</v>
      </c>
    </row>
    <row r="74" spans="1:5">
      <c r="A74" s="492"/>
      <c r="B74" s="493"/>
      <c r="C74" s="494" t="s">
        <v>42</v>
      </c>
      <c r="D74" s="494"/>
      <c r="E74" s="8">
        <f>ESF!E38</f>
        <v>0</v>
      </c>
    </row>
    <row r="75" spans="1:5">
      <c r="A75" s="492"/>
      <c r="B75" s="493"/>
      <c r="C75" s="494" t="s">
        <v>44</v>
      </c>
      <c r="D75" s="494"/>
      <c r="E75" s="8">
        <f>ESF!E39</f>
        <v>0</v>
      </c>
    </row>
    <row r="76" spans="1:5" ht="15.75" thickBot="1">
      <c r="A76" s="492"/>
      <c r="B76" s="4"/>
      <c r="C76" s="495" t="s">
        <v>46</v>
      </c>
      <c r="D76" s="495"/>
      <c r="E76" s="9">
        <f>ESF!E41</f>
        <v>3084464300</v>
      </c>
    </row>
    <row r="77" spans="1:5" ht="15.75" thickBot="1">
      <c r="A77" s="492"/>
      <c r="B77" s="2"/>
      <c r="C77" s="495" t="s">
        <v>48</v>
      </c>
      <c r="D77" s="495"/>
      <c r="E77" s="9">
        <f>ESF!E43</f>
        <v>6979963154</v>
      </c>
    </row>
    <row r="78" spans="1:5">
      <c r="A78" s="492" t="s">
        <v>70</v>
      </c>
      <c r="B78" s="493" t="s">
        <v>9</v>
      </c>
      <c r="C78" s="494" t="s">
        <v>11</v>
      </c>
      <c r="D78" s="494"/>
      <c r="E78" s="8">
        <f>ESF!J18</f>
        <v>6360930207</v>
      </c>
    </row>
    <row r="79" spans="1:5">
      <c r="A79" s="492"/>
      <c r="B79" s="493"/>
      <c r="C79" s="494" t="s">
        <v>13</v>
      </c>
      <c r="D79" s="494"/>
      <c r="E79" s="8">
        <f>ESF!J19</f>
        <v>0</v>
      </c>
    </row>
    <row r="80" spans="1:5">
      <c r="A80" s="492"/>
      <c r="B80" s="493"/>
      <c r="C80" s="494" t="s">
        <v>15</v>
      </c>
      <c r="D80" s="494"/>
      <c r="E80" s="8">
        <f>ESF!J20</f>
        <v>0</v>
      </c>
    </row>
    <row r="81" spans="1:5">
      <c r="A81" s="492"/>
      <c r="B81" s="493"/>
      <c r="C81" s="494" t="s">
        <v>17</v>
      </c>
      <c r="D81" s="494"/>
      <c r="E81" s="8">
        <f>ESF!J21</f>
        <v>0</v>
      </c>
    </row>
    <row r="82" spans="1:5">
      <c r="A82" s="492"/>
      <c r="B82" s="493"/>
      <c r="C82" s="494" t="s">
        <v>19</v>
      </c>
      <c r="D82" s="494"/>
      <c r="E82" s="8">
        <f>ESF!J22</f>
        <v>0</v>
      </c>
    </row>
    <row r="83" spans="1:5">
      <c r="A83" s="492"/>
      <c r="B83" s="493"/>
      <c r="C83" s="494" t="s">
        <v>21</v>
      </c>
      <c r="D83" s="494"/>
      <c r="E83" s="8">
        <f>ESF!J23</f>
        <v>39124204</v>
      </c>
    </row>
    <row r="84" spans="1:5">
      <c r="A84" s="492"/>
      <c r="B84" s="493"/>
      <c r="C84" s="494" t="s">
        <v>23</v>
      </c>
      <c r="D84" s="494"/>
      <c r="E84" s="8">
        <f>ESF!J24</f>
        <v>0</v>
      </c>
    </row>
    <row r="85" spans="1:5">
      <c r="A85" s="492"/>
      <c r="B85" s="493"/>
      <c r="C85" s="494" t="s">
        <v>24</v>
      </c>
      <c r="D85" s="494"/>
      <c r="E85" s="8">
        <f>ESF!J25</f>
        <v>0</v>
      </c>
    </row>
    <row r="86" spans="1:5" ht="15.75" thickBot="1">
      <c r="A86" s="492"/>
      <c r="B86" s="4"/>
      <c r="C86" s="495" t="s">
        <v>26</v>
      </c>
      <c r="D86" s="495"/>
      <c r="E86" s="9">
        <f>ESF!J27</f>
        <v>6400054411</v>
      </c>
    </row>
    <row r="87" spans="1:5">
      <c r="A87" s="492"/>
      <c r="B87" s="493" t="s">
        <v>28</v>
      </c>
      <c r="C87" s="494" t="s">
        <v>30</v>
      </c>
      <c r="D87" s="494"/>
      <c r="E87" s="8">
        <f>ESF!J31</f>
        <v>0</v>
      </c>
    </row>
    <row r="88" spans="1:5">
      <c r="A88" s="492"/>
      <c r="B88" s="493"/>
      <c r="C88" s="494" t="s">
        <v>32</v>
      </c>
      <c r="D88" s="494"/>
      <c r="E88" s="8">
        <f>ESF!J32</f>
        <v>0</v>
      </c>
    </row>
    <row r="89" spans="1:5">
      <c r="A89" s="492"/>
      <c r="B89" s="493"/>
      <c r="C89" s="494" t="s">
        <v>34</v>
      </c>
      <c r="D89" s="494"/>
      <c r="E89" s="8">
        <f>ESF!J33</f>
        <v>3643353229</v>
      </c>
    </row>
    <row r="90" spans="1:5">
      <c r="A90" s="492"/>
      <c r="B90" s="493"/>
      <c r="C90" s="494" t="s">
        <v>36</v>
      </c>
      <c r="D90" s="494"/>
      <c r="E90" s="8">
        <f>ESF!J34</f>
        <v>8948627</v>
      </c>
    </row>
    <row r="91" spans="1:5">
      <c r="A91" s="492"/>
      <c r="B91" s="493"/>
      <c r="C91" s="494" t="s">
        <v>38</v>
      </c>
      <c r="D91" s="494"/>
      <c r="E91" s="8">
        <f>ESF!J35</f>
        <v>0</v>
      </c>
    </row>
    <row r="92" spans="1:5">
      <c r="A92" s="492"/>
      <c r="B92" s="493"/>
      <c r="C92" s="494" t="s">
        <v>40</v>
      </c>
      <c r="D92" s="494"/>
      <c r="E92" s="8">
        <f>ESF!J36</f>
        <v>0</v>
      </c>
    </row>
    <row r="93" spans="1:5" ht="15.75" thickBot="1">
      <c r="A93" s="492"/>
      <c r="B93" s="2"/>
      <c r="C93" s="495" t="s">
        <v>43</v>
      </c>
      <c r="D93" s="495"/>
      <c r="E93" s="9">
        <f>ESF!J38</f>
        <v>3652301856</v>
      </c>
    </row>
    <row r="94" spans="1:5" ht="15.75" thickBot="1">
      <c r="A94" s="492"/>
      <c r="B94" s="2"/>
      <c r="C94" s="495" t="s">
        <v>45</v>
      </c>
      <c r="D94" s="495"/>
      <c r="E94" s="9">
        <f>ESF!J40</f>
        <v>10052356267</v>
      </c>
    </row>
    <row r="95" spans="1:5">
      <c r="A95" s="3"/>
      <c r="B95" s="493" t="s">
        <v>47</v>
      </c>
      <c r="C95" s="497" t="s">
        <v>49</v>
      </c>
      <c r="D95" s="497"/>
      <c r="E95" s="10">
        <f>ESF!J44</f>
        <v>1035911361</v>
      </c>
    </row>
    <row r="96" spans="1:5">
      <c r="A96" s="3"/>
      <c r="B96" s="493"/>
      <c r="C96" s="494" t="s">
        <v>50</v>
      </c>
      <c r="D96" s="494"/>
      <c r="E96" s="8">
        <f>ESF!J46</f>
        <v>1035911361</v>
      </c>
    </row>
    <row r="97" spans="1:5">
      <c r="A97" s="3"/>
      <c r="B97" s="493"/>
      <c r="C97" s="494" t="s">
        <v>51</v>
      </c>
      <c r="D97" s="494"/>
      <c r="E97" s="8">
        <f>ESF!J47</f>
        <v>0</v>
      </c>
    </row>
    <row r="98" spans="1:5">
      <c r="A98" s="3"/>
      <c r="B98" s="493"/>
      <c r="C98" s="494" t="s">
        <v>52</v>
      </c>
      <c r="D98" s="494"/>
      <c r="E98" s="8">
        <f>ESF!J48</f>
        <v>0</v>
      </c>
    </row>
    <row r="99" spans="1:5">
      <c r="A99" s="3"/>
      <c r="B99" s="493"/>
      <c r="C99" s="497" t="s">
        <v>53</v>
      </c>
      <c r="D99" s="497"/>
      <c r="E99" s="10">
        <f>ESF!J50</f>
        <v>-4108304474</v>
      </c>
    </row>
    <row r="100" spans="1:5">
      <c r="A100" s="3"/>
      <c r="B100" s="493"/>
      <c r="C100" s="494" t="s">
        <v>54</v>
      </c>
      <c r="D100" s="494"/>
      <c r="E100" s="8">
        <f>ESF!J52</f>
        <v>-1318003949</v>
      </c>
    </row>
    <row r="101" spans="1:5">
      <c r="A101" s="3"/>
      <c r="B101" s="493"/>
      <c r="C101" s="494" t="s">
        <v>55</v>
      </c>
      <c r="D101" s="494"/>
      <c r="E101" s="8">
        <f>ESF!J53</f>
        <v>-2627147114</v>
      </c>
    </row>
    <row r="102" spans="1:5">
      <c r="A102" s="3"/>
      <c r="B102" s="493"/>
      <c r="C102" s="494" t="s">
        <v>56</v>
      </c>
      <c r="D102" s="494"/>
      <c r="E102" s="8">
        <f>ESF!J54</f>
        <v>0</v>
      </c>
    </row>
    <row r="103" spans="1:5">
      <c r="A103" s="3"/>
      <c r="B103" s="493"/>
      <c r="C103" s="494" t="s">
        <v>57</v>
      </c>
      <c r="D103" s="494"/>
      <c r="E103" s="8">
        <f>ESF!J55</f>
        <v>0</v>
      </c>
    </row>
    <row r="104" spans="1:5">
      <c r="A104" s="3"/>
      <c r="B104" s="493"/>
      <c r="C104" s="494" t="s">
        <v>58</v>
      </c>
      <c r="D104" s="494"/>
      <c r="E104" s="8">
        <f>ESF!J56</f>
        <v>-163153411</v>
      </c>
    </row>
    <row r="105" spans="1:5">
      <c r="A105" s="3"/>
      <c r="B105" s="493"/>
      <c r="C105" s="497" t="s">
        <v>59</v>
      </c>
      <c r="D105" s="497"/>
      <c r="E105" s="10">
        <f>ESF!J58</f>
        <v>0</v>
      </c>
    </row>
    <row r="106" spans="1:5">
      <c r="A106" s="3"/>
      <c r="B106" s="493"/>
      <c r="C106" s="494" t="s">
        <v>60</v>
      </c>
      <c r="D106" s="494"/>
      <c r="E106" s="8">
        <f>ESF!J60</f>
        <v>0</v>
      </c>
    </row>
    <row r="107" spans="1:5">
      <c r="A107" s="3"/>
      <c r="B107" s="493"/>
      <c r="C107" s="494" t="s">
        <v>61</v>
      </c>
      <c r="D107" s="494"/>
      <c r="E107" s="8">
        <f>ESF!J61</f>
        <v>0</v>
      </c>
    </row>
    <row r="108" spans="1:5" ht="15.75" thickBot="1">
      <c r="A108" s="3"/>
      <c r="B108" s="493"/>
      <c r="C108" s="495" t="s">
        <v>62</v>
      </c>
      <c r="D108" s="495"/>
      <c r="E108" s="9">
        <f>ESF!J63</f>
        <v>-3072393113</v>
      </c>
    </row>
    <row r="109" spans="1:5" ht="15.75" thickBot="1">
      <c r="A109" s="3"/>
      <c r="B109" s="2"/>
      <c r="C109" s="495" t="s">
        <v>63</v>
      </c>
      <c r="D109" s="495"/>
      <c r="E109" s="9">
        <f>ESF!J65</f>
        <v>6979963154</v>
      </c>
    </row>
    <row r="110" spans="1:5">
      <c r="A110" s="3"/>
      <c r="B110" s="2"/>
      <c r="C110" s="502" t="s">
        <v>75</v>
      </c>
      <c r="D110" s="5" t="s">
        <v>64</v>
      </c>
      <c r="E110" s="10">
        <f>ESF!C73</f>
        <v>0</v>
      </c>
    </row>
    <row r="111" spans="1:5">
      <c r="A111" s="3"/>
      <c r="B111" s="2"/>
      <c r="C111" s="503"/>
      <c r="D111" s="5" t="s">
        <v>65</v>
      </c>
      <c r="E111" s="10">
        <f>ESF!C74</f>
        <v>0</v>
      </c>
    </row>
    <row r="112" spans="1:5">
      <c r="A112" s="3"/>
      <c r="B112" s="2"/>
      <c r="C112" s="503" t="s">
        <v>74</v>
      </c>
      <c r="D112" s="5" t="s">
        <v>64</v>
      </c>
      <c r="E112" s="10">
        <f>ESF!G73</f>
        <v>0</v>
      </c>
    </row>
    <row r="113" spans="1:5">
      <c r="A113" s="3"/>
      <c r="B113" s="2"/>
      <c r="C113" s="503"/>
      <c r="D113" s="5" t="s">
        <v>65</v>
      </c>
      <c r="E113" s="10">
        <f>ESF!G74</f>
        <v>0</v>
      </c>
    </row>
    <row r="114" spans="1:5">
      <c r="A114" s="501" t="s">
        <v>2</v>
      </c>
      <c r="B114" s="501"/>
      <c r="C114" s="501"/>
      <c r="D114" s="501"/>
      <c r="E114" s="13" t="e">
        <f>ECSF!#REF!</f>
        <v>#REF!</v>
      </c>
    </row>
    <row r="115" spans="1:5" ht="34.5">
      <c r="A115" s="501" t="s">
        <v>4</v>
      </c>
      <c r="B115" s="501"/>
      <c r="C115" s="501"/>
      <c r="D115" s="501"/>
      <c r="E115" s="13" t="str">
        <f>ECSF!C7</f>
        <v>Gobierno del Estado de Morelos</v>
      </c>
    </row>
    <row r="116" spans="1:5">
      <c r="A116" s="501" t="s">
        <v>3</v>
      </c>
      <c r="B116" s="501"/>
      <c r="C116" s="501"/>
      <c r="D116" s="501"/>
      <c r="E116" s="14"/>
    </row>
    <row r="117" spans="1:5">
      <c r="A117" s="501" t="s">
        <v>73</v>
      </c>
      <c r="B117" s="501"/>
      <c r="C117" s="501"/>
      <c r="D117" s="501"/>
      <c r="E117" t="s">
        <v>72</v>
      </c>
    </row>
    <row r="118" spans="1:5">
      <c r="B118" s="498" t="s">
        <v>67</v>
      </c>
      <c r="C118" s="497" t="s">
        <v>6</v>
      </c>
      <c r="D118" s="497"/>
      <c r="E118" s="11">
        <f>ECSF!D14</f>
        <v>1356013088</v>
      </c>
    </row>
    <row r="119" spans="1:5">
      <c r="B119" s="498"/>
      <c r="C119" s="497" t="s">
        <v>8</v>
      </c>
      <c r="D119" s="497"/>
      <c r="E119" s="11">
        <f>ECSF!D16</f>
        <v>1356013088</v>
      </c>
    </row>
    <row r="120" spans="1:5">
      <c r="B120" s="498"/>
      <c r="C120" s="494" t="s">
        <v>10</v>
      </c>
      <c r="D120" s="494"/>
      <c r="E120" s="12">
        <f>ECSF!D18</f>
        <v>248329252</v>
      </c>
    </row>
    <row r="121" spans="1:5">
      <c r="B121" s="498"/>
      <c r="C121" s="494" t="s">
        <v>12</v>
      </c>
      <c r="D121" s="494"/>
      <c r="E121" s="12">
        <f>ECSF!D19</f>
        <v>1005420935</v>
      </c>
    </row>
    <row r="122" spans="1:5">
      <c r="B122" s="498"/>
      <c r="C122" s="494" t="s">
        <v>14</v>
      </c>
      <c r="D122" s="494"/>
      <c r="E122" s="12">
        <f>ECSF!D20</f>
        <v>102262901</v>
      </c>
    </row>
    <row r="123" spans="1:5">
      <c r="B123" s="498"/>
      <c r="C123" s="494" t="s">
        <v>16</v>
      </c>
      <c r="D123" s="494"/>
      <c r="E123" s="12">
        <f>ECSF!D21</f>
        <v>0</v>
      </c>
    </row>
    <row r="124" spans="1:5">
      <c r="B124" s="498"/>
      <c r="C124" s="494" t="s">
        <v>18</v>
      </c>
      <c r="D124" s="494"/>
      <c r="E124" s="12">
        <f>ECSF!D22</f>
        <v>0</v>
      </c>
    </row>
    <row r="125" spans="1:5">
      <c r="B125" s="498"/>
      <c r="C125" s="494" t="s">
        <v>20</v>
      </c>
      <c r="D125" s="494"/>
      <c r="E125" s="12">
        <f>ECSF!D23</f>
        <v>0</v>
      </c>
    </row>
    <row r="126" spans="1:5">
      <c r="B126" s="498"/>
      <c r="C126" s="494" t="s">
        <v>22</v>
      </c>
      <c r="D126" s="494"/>
      <c r="E126" s="12">
        <f>ECSF!D24</f>
        <v>0</v>
      </c>
    </row>
    <row r="127" spans="1:5">
      <c r="B127" s="498"/>
      <c r="C127" s="497" t="s">
        <v>27</v>
      </c>
      <c r="D127" s="497"/>
      <c r="E127" s="11">
        <f>ECSF!D26</f>
        <v>0</v>
      </c>
    </row>
    <row r="128" spans="1:5">
      <c r="B128" s="498"/>
      <c r="C128" s="494" t="s">
        <v>29</v>
      </c>
      <c r="D128" s="494"/>
      <c r="E128" s="12">
        <f>ECSF!D28</f>
        <v>0</v>
      </c>
    </row>
    <row r="129" spans="2:5">
      <c r="B129" s="498"/>
      <c r="C129" s="494" t="s">
        <v>31</v>
      </c>
      <c r="D129" s="494"/>
      <c r="E129" s="12">
        <f>ECSF!D29</f>
        <v>0</v>
      </c>
    </row>
    <row r="130" spans="2:5">
      <c r="B130" s="498"/>
      <c r="C130" s="494" t="s">
        <v>33</v>
      </c>
      <c r="D130" s="494"/>
      <c r="E130" s="12">
        <f>ECSF!D30</f>
        <v>0</v>
      </c>
    </row>
    <row r="131" spans="2:5">
      <c r="B131" s="498"/>
      <c r="C131" s="494" t="s">
        <v>35</v>
      </c>
      <c r="D131" s="494"/>
      <c r="E131" s="12">
        <f>ECSF!D31</f>
        <v>0</v>
      </c>
    </row>
    <row r="132" spans="2:5">
      <c r="B132" s="498"/>
      <c r="C132" s="494" t="s">
        <v>37</v>
      </c>
      <c r="D132" s="494"/>
      <c r="E132" s="12">
        <f>ECSF!D32</f>
        <v>0</v>
      </c>
    </row>
    <row r="133" spans="2:5">
      <c r="B133" s="498"/>
      <c r="C133" s="494" t="s">
        <v>39</v>
      </c>
      <c r="D133" s="494"/>
      <c r="E133" s="12">
        <f>ECSF!D33</f>
        <v>0</v>
      </c>
    </row>
    <row r="134" spans="2:5">
      <c r="B134" s="498"/>
      <c r="C134" s="494" t="s">
        <v>41</v>
      </c>
      <c r="D134" s="494"/>
      <c r="E134" s="12">
        <f>ECSF!D34</f>
        <v>0</v>
      </c>
    </row>
    <row r="135" spans="2:5">
      <c r="B135" s="498"/>
      <c r="C135" s="494" t="s">
        <v>42</v>
      </c>
      <c r="D135" s="494"/>
      <c r="E135" s="12">
        <f>ECSF!D35</f>
        <v>0</v>
      </c>
    </row>
    <row r="136" spans="2:5">
      <c r="B136" s="498"/>
      <c r="C136" s="494" t="s">
        <v>44</v>
      </c>
      <c r="D136" s="494"/>
      <c r="E136" s="12">
        <f>ECSF!D36</f>
        <v>0</v>
      </c>
    </row>
    <row r="137" spans="2:5">
      <c r="B137" s="498"/>
      <c r="C137" s="497" t="s">
        <v>7</v>
      </c>
      <c r="D137" s="497"/>
      <c r="E137" s="11">
        <f>ECSF!I14</f>
        <v>1217602972</v>
      </c>
    </row>
    <row r="138" spans="2:5">
      <c r="B138" s="498"/>
      <c r="C138" s="497" t="s">
        <v>9</v>
      </c>
      <c r="D138" s="497"/>
      <c r="E138" s="11">
        <f>ECSF!I16</f>
        <v>3774554</v>
      </c>
    </row>
    <row r="139" spans="2:5">
      <c r="B139" s="498"/>
      <c r="C139" s="494" t="s">
        <v>11</v>
      </c>
      <c r="D139" s="494"/>
      <c r="E139" s="12">
        <f>ECSF!I18</f>
        <v>0</v>
      </c>
    </row>
    <row r="140" spans="2:5">
      <c r="B140" s="498"/>
      <c r="C140" s="494" t="s">
        <v>13</v>
      </c>
      <c r="D140" s="494"/>
      <c r="E140" s="12">
        <f>ECSF!I19</f>
        <v>0</v>
      </c>
    </row>
    <row r="141" spans="2:5">
      <c r="B141" s="498"/>
      <c r="C141" s="494" t="s">
        <v>15</v>
      </c>
      <c r="D141" s="494"/>
      <c r="E141" s="12">
        <f>ECSF!I20</f>
        <v>0</v>
      </c>
    </row>
    <row r="142" spans="2:5">
      <c r="B142" s="498"/>
      <c r="C142" s="494" t="s">
        <v>17</v>
      </c>
      <c r="D142" s="494"/>
      <c r="E142" s="12">
        <f>ECSF!I21</f>
        <v>0</v>
      </c>
    </row>
    <row r="143" spans="2:5">
      <c r="B143" s="498"/>
      <c r="C143" s="494" t="s">
        <v>19</v>
      </c>
      <c r="D143" s="494"/>
      <c r="E143" s="12">
        <f>ECSF!I22</f>
        <v>0</v>
      </c>
    </row>
    <row r="144" spans="2:5">
      <c r="B144" s="498"/>
      <c r="C144" s="494" t="s">
        <v>21</v>
      </c>
      <c r="D144" s="494"/>
      <c r="E144" s="12">
        <f>ECSF!I23</f>
        <v>3774554</v>
      </c>
    </row>
    <row r="145" spans="2:5">
      <c r="B145" s="498"/>
      <c r="C145" s="494" t="s">
        <v>23</v>
      </c>
      <c r="D145" s="494"/>
      <c r="E145" s="12">
        <f>ECSF!I24</f>
        <v>0</v>
      </c>
    </row>
    <row r="146" spans="2:5">
      <c r="B146" s="498"/>
      <c r="C146" s="494" t="s">
        <v>24</v>
      </c>
      <c r="D146" s="494"/>
      <c r="E146" s="12">
        <f>ECSF!I25</f>
        <v>0</v>
      </c>
    </row>
    <row r="147" spans="2:5">
      <c r="B147" s="498"/>
      <c r="C147" s="500" t="s">
        <v>28</v>
      </c>
      <c r="D147" s="500"/>
      <c r="E147" s="11">
        <f>ECSF!I27</f>
        <v>1213828418</v>
      </c>
    </row>
    <row r="148" spans="2:5">
      <c r="B148" s="498"/>
      <c r="C148" s="494" t="s">
        <v>30</v>
      </c>
      <c r="D148" s="494"/>
      <c r="E148" s="12">
        <f>ECSF!I29</f>
        <v>0</v>
      </c>
    </row>
    <row r="149" spans="2:5">
      <c r="B149" s="498"/>
      <c r="C149" s="494" t="s">
        <v>32</v>
      </c>
      <c r="D149" s="494"/>
      <c r="E149" s="12">
        <f>ECSF!I30</f>
        <v>0</v>
      </c>
    </row>
    <row r="150" spans="2:5">
      <c r="B150" s="498"/>
      <c r="C150" s="494" t="s">
        <v>34</v>
      </c>
      <c r="D150" s="494"/>
      <c r="E150" s="12">
        <f>ECSF!I31</f>
        <v>1213828418</v>
      </c>
    </row>
    <row r="151" spans="2:5">
      <c r="B151" s="498"/>
      <c r="C151" s="494" t="s">
        <v>36</v>
      </c>
      <c r="D151" s="494"/>
      <c r="E151" s="12">
        <f>ECSF!I32</f>
        <v>0</v>
      </c>
    </row>
    <row r="152" spans="2:5">
      <c r="B152" s="498"/>
      <c r="C152" s="494" t="s">
        <v>38</v>
      </c>
      <c r="D152" s="494"/>
      <c r="E152" s="12">
        <f>ECSF!I33</f>
        <v>0</v>
      </c>
    </row>
    <row r="153" spans="2:5">
      <c r="B153" s="498"/>
      <c r="C153" s="494" t="s">
        <v>40</v>
      </c>
      <c r="D153" s="494"/>
      <c r="E153" s="12">
        <f>ECSF!I34</f>
        <v>0</v>
      </c>
    </row>
    <row r="154" spans="2:5">
      <c r="B154" s="498"/>
      <c r="C154" s="497" t="s">
        <v>47</v>
      </c>
      <c r="D154" s="497"/>
      <c r="E154" s="11">
        <f>ECSF!I36</f>
        <v>2755572040</v>
      </c>
    </row>
    <row r="155" spans="2:5">
      <c r="B155" s="498"/>
      <c r="C155" s="497" t="s">
        <v>49</v>
      </c>
      <c r="D155" s="497"/>
      <c r="E155" s="11">
        <f>ECSF!I38</f>
        <v>702900</v>
      </c>
    </row>
    <row r="156" spans="2:5">
      <c r="B156" s="498"/>
      <c r="C156" s="494" t="s">
        <v>50</v>
      </c>
      <c r="D156" s="494"/>
      <c r="E156" s="12">
        <f>ECSF!I40</f>
        <v>702900</v>
      </c>
    </row>
    <row r="157" spans="2:5">
      <c r="B157" s="498"/>
      <c r="C157" s="494" t="s">
        <v>51</v>
      </c>
      <c r="D157" s="494"/>
      <c r="E157" s="12">
        <f>ECSF!I41</f>
        <v>0</v>
      </c>
    </row>
    <row r="158" spans="2:5">
      <c r="B158" s="498"/>
      <c r="C158" s="494" t="s">
        <v>52</v>
      </c>
      <c r="D158" s="494"/>
      <c r="E158" s="12">
        <f>ECSF!I42</f>
        <v>0</v>
      </c>
    </row>
    <row r="159" spans="2:5">
      <c r="B159" s="498"/>
      <c r="C159" s="497" t="s">
        <v>53</v>
      </c>
      <c r="D159" s="497"/>
      <c r="E159" s="11">
        <f>ECSF!I44</f>
        <v>2754869140</v>
      </c>
    </row>
    <row r="160" spans="2:5">
      <c r="B160" s="498"/>
      <c r="C160" s="494" t="s">
        <v>54</v>
      </c>
      <c r="D160" s="494"/>
      <c r="E160" s="12">
        <f>ECSF!I46</f>
        <v>2754869140</v>
      </c>
    </row>
    <row r="161" spans="2:5">
      <c r="B161" s="498"/>
      <c r="C161" s="494" t="s">
        <v>55</v>
      </c>
      <c r="D161" s="494"/>
      <c r="E161" s="12">
        <f>ECSF!I47</f>
        <v>0</v>
      </c>
    </row>
    <row r="162" spans="2:5">
      <c r="B162" s="498"/>
      <c r="C162" s="494" t="s">
        <v>56</v>
      </c>
      <c r="D162" s="494"/>
      <c r="E162" s="12">
        <f>ECSF!I48</f>
        <v>0</v>
      </c>
    </row>
    <row r="163" spans="2:5">
      <c r="B163" s="498"/>
      <c r="C163" s="494" t="s">
        <v>57</v>
      </c>
      <c r="D163" s="494"/>
      <c r="E163" s="12">
        <f>ECSF!I49</f>
        <v>0</v>
      </c>
    </row>
    <row r="164" spans="2:5">
      <c r="B164" s="498"/>
      <c r="C164" s="494" t="s">
        <v>58</v>
      </c>
      <c r="D164" s="494"/>
      <c r="E164" s="12">
        <f>ECSF!I50</f>
        <v>0</v>
      </c>
    </row>
    <row r="165" spans="2:5">
      <c r="B165" s="498"/>
      <c r="C165" s="497" t="s">
        <v>59</v>
      </c>
      <c r="D165" s="497"/>
      <c r="E165" s="11">
        <f>ECSF!I52</f>
        <v>0</v>
      </c>
    </row>
    <row r="166" spans="2:5">
      <c r="B166" s="498"/>
      <c r="C166" s="494" t="s">
        <v>60</v>
      </c>
      <c r="D166" s="494"/>
      <c r="E166" s="12">
        <f>ECSF!I54</f>
        <v>0</v>
      </c>
    </row>
    <row r="167" spans="2:5" ht="15" customHeight="1" thickBot="1">
      <c r="B167" s="499"/>
      <c r="C167" s="494" t="s">
        <v>61</v>
      </c>
      <c r="D167" s="494"/>
      <c r="E167" s="12">
        <f>ECSF!I55</f>
        <v>0</v>
      </c>
    </row>
    <row r="168" spans="2:5">
      <c r="B168" s="498" t="s">
        <v>68</v>
      </c>
      <c r="C168" s="497" t="s">
        <v>6</v>
      </c>
      <c r="D168" s="497"/>
      <c r="E168" s="11">
        <f>ECSF!E14</f>
        <v>2724691490</v>
      </c>
    </row>
    <row r="169" spans="2:5" ht="15" customHeight="1">
      <c r="B169" s="498"/>
      <c r="C169" s="497" t="s">
        <v>8</v>
      </c>
      <c r="D169" s="497"/>
      <c r="E169" s="11">
        <f>ECSF!E16</f>
        <v>0</v>
      </c>
    </row>
    <row r="170" spans="2:5" ht="15" customHeight="1">
      <c r="B170" s="498"/>
      <c r="C170" s="494" t="s">
        <v>10</v>
      </c>
      <c r="D170" s="494"/>
      <c r="E170" s="12">
        <f>ECSF!E18</f>
        <v>0</v>
      </c>
    </row>
    <row r="171" spans="2:5" ht="15" customHeight="1">
      <c r="B171" s="498"/>
      <c r="C171" s="494" t="s">
        <v>12</v>
      </c>
      <c r="D171" s="494"/>
      <c r="E171" s="12">
        <f>ECSF!E19</f>
        <v>0</v>
      </c>
    </row>
    <row r="172" spans="2:5">
      <c r="B172" s="498"/>
      <c r="C172" s="494" t="s">
        <v>14</v>
      </c>
      <c r="D172" s="494"/>
      <c r="E172" s="12">
        <f>ECSF!E20</f>
        <v>0</v>
      </c>
    </row>
    <row r="173" spans="2:5">
      <c r="B173" s="498"/>
      <c r="C173" s="494" t="s">
        <v>16</v>
      </c>
      <c r="D173" s="494"/>
      <c r="E173" s="12">
        <f>ECSF!E21</f>
        <v>0</v>
      </c>
    </row>
    <row r="174" spans="2:5" ht="15" customHeight="1">
      <c r="B174" s="498"/>
      <c r="C174" s="494" t="s">
        <v>18</v>
      </c>
      <c r="D174" s="494"/>
      <c r="E174" s="12">
        <f>ECSF!E22</f>
        <v>0</v>
      </c>
    </row>
    <row r="175" spans="2:5" ht="15" customHeight="1">
      <c r="B175" s="498"/>
      <c r="C175" s="494" t="s">
        <v>20</v>
      </c>
      <c r="D175" s="494"/>
      <c r="E175" s="12">
        <f>ECSF!E23</f>
        <v>0</v>
      </c>
    </row>
    <row r="176" spans="2:5">
      <c r="B176" s="498"/>
      <c r="C176" s="494" t="s">
        <v>22</v>
      </c>
      <c r="D176" s="494"/>
      <c r="E176" s="12">
        <f>ECSF!E24</f>
        <v>0</v>
      </c>
    </row>
    <row r="177" spans="2:5" ht="15" customHeight="1">
      <c r="B177" s="498"/>
      <c r="C177" s="497" t="s">
        <v>27</v>
      </c>
      <c r="D177" s="497"/>
      <c r="E177" s="11">
        <f>ECSF!E26</f>
        <v>2724691490</v>
      </c>
    </row>
    <row r="178" spans="2:5">
      <c r="B178" s="498"/>
      <c r="C178" s="494" t="s">
        <v>29</v>
      </c>
      <c r="D178" s="494"/>
      <c r="E178" s="12">
        <f>ECSF!E28</f>
        <v>13377132</v>
      </c>
    </row>
    <row r="179" spans="2:5" ht="15" customHeight="1">
      <c r="B179" s="498"/>
      <c r="C179" s="494" t="s">
        <v>31</v>
      </c>
      <c r="D179" s="494"/>
      <c r="E179" s="12">
        <f>ECSF!E29</f>
        <v>0</v>
      </c>
    </row>
    <row r="180" spans="2:5" ht="15" customHeight="1">
      <c r="B180" s="498"/>
      <c r="C180" s="494" t="s">
        <v>33</v>
      </c>
      <c r="D180" s="494"/>
      <c r="E180" s="12">
        <f>ECSF!E30</f>
        <v>2305371320</v>
      </c>
    </row>
    <row r="181" spans="2:5" ht="15" customHeight="1">
      <c r="B181" s="498"/>
      <c r="C181" s="494" t="s">
        <v>35</v>
      </c>
      <c r="D181" s="494"/>
      <c r="E181" s="12">
        <f>ECSF!E31</f>
        <v>204915326</v>
      </c>
    </row>
    <row r="182" spans="2:5" ht="15" customHeight="1">
      <c r="B182" s="498"/>
      <c r="C182" s="494" t="s">
        <v>37</v>
      </c>
      <c r="D182" s="494"/>
      <c r="E182" s="12">
        <f>ECSF!E32</f>
        <v>14004804</v>
      </c>
    </row>
    <row r="183" spans="2:5" ht="15" customHeight="1">
      <c r="B183" s="498"/>
      <c r="C183" s="494" t="s">
        <v>39</v>
      </c>
      <c r="D183" s="494"/>
      <c r="E183" s="12">
        <f>ECSF!E33</f>
        <v>0</v>
      </c>
    </row>
    <row r="184" spans="2:5" ht="15" customHeight="1">
      <c r="B184" s="498"/>
      <c r="C184" s="494" t="s">
        <v>41</v>
      </c>
      <c r="D184" s="494"/>
      <c r="E184" s="12">
        <f>ECSF!E34</f>
        <v>187022908</v>
      </c>
    </row>
    <row r="185" spans="2:5" ht="15" customHeight="1">
      <c r="B185" s="498"/>
      <c r="C185" s="494" t="s">
        <v>42</v>
      </c>
      <c r="D185" s="494"/>
      <c r="E185" s="12">
        <f>ECSF!E35</f>
        <v>0</v>
      </c>
    </row>
    <row r="186" spans="2:5" ht="15" customHeight="1">
      <c r="B186" s="498"/>
      <c r="C186" s="494" t="s">
        <v>44</v>
      </c>
      <c r="D186" s="494"/>
      <c r="E186" s="12">
        <f>ECSF!E36</f>
        <v>0</v>
      </c>
    </row>
    <row r="187" spans="2:5" ht="15" customHeight="1">
      <c r="B187" s="498"/>
      <c r="C187" s="497" t="s">
        <v>7</v>
      </c>
      <c r="D187" s="497"/>
      <c r="E187" s="11">
        <f>ECSF!J14</f>
        <v>1430015328</v>
      </c>
    </row>
    <row r="188" spans="2:5">
      <c r="B188" s="498"/>
      <c r="C188" s="497" t="s">
        <v>9</v>
      </c>
      <c r="D188" s="497"/>
      <c r="E188" s="11">
        <f>ECSF!J16</f>
        <v>1430015328</v>
      </c>
    </row>
    <row r="189" spans="2:5">
      <c r="B189" s="498"/>
      <c r="C189" s="494" t="s">
        <v>11</v>
      </c>
      <c r="D189" s="494"/>
      <c r="E189" s="12">
        <f>ECSF!J18</f>
        <v>1430015328</v>
      </c>
    </row>
    <row r="190" spans="2:5">
      <c r="B190" s="498"/>
      <c r="C190" s="494" t="s">
        <v>13</v>
      </c>
      <c r="D190" s="494"/>
      <c r="E190" s="12">
        <f>ECSF!J19</f>
        <v>0</v>
      </c>
    </row>
    <row r="191" spans="2:5" ht="15" customHeight="1">
      <c r="B191" s="498"/>
      <c r="C191" s="494" t="s">
        <v>15</v>
      </c>
      <c r="D191" s="494"/>
      <c r="E191" s="12">
        <f>ECSF!J20</f>
        <v>0</v>
      </c>
    </row>
    <row r="192" spans="2:5">
      <c r="B192" s="498"/>
      <c r="C192" s="494" t="s">
        <v>17</v>
      </c>
      <c r="D192" s="494"/>
      <c r="E192" s="12">
        <f>ECSF!J21</f>
        <v>0</v>
      </c>
    </row>
    <row r="193" spans="2:5" ht="15" customHeight="1">
      <c r="B193" s="498"/>
      <c r="C193" s="494" t="s">
        <v>19</v>
      </c>
      <c r="D193" s="494"/>
      <c r="E193" s="12">
        <f>ECSF!J22</f>
        <v>0</v>
      </c>
    </row>
    <row r="194" spans="2:5" ht="15" customHeight="1">
      <c r="B194" s="498"/>
      <c r="C194" s="494" t="s">
        <v>21</v>
      </c>
      <c r="D194" s="494"/>
      <c r="E194" s="12">
        <f>ECSF!J23</f>
        <v>0</v>
      </c>
    </row>
    <row r="195" spans="2:5" ht="15" customHeight="1">
      <c r="B195" s="498"/>
      <c r="C195" s="494" t="s">
        <v>23</v>
      </c>
      <c r="D195" s="494"/>
      <c r="E195" s="12">
        <f>ECSF!J24</f>
        <v>0</v>
      </c>
    </row>
    <row r="196" spans="2:5" ht="15" customHeight="1">
      <c r="B196" s="498"/>
      <c r="C196" s="494" t="s">
        <v>24</v>
      </c>
      <c r="D196" s="494"/>
      <c r="E196" s="12">
        <f>ECSF!J25</f>
        <v>0</v>
      </c>
    </row>
    <row r="197" spans="2:5" ht="15" customHeight="1">
      <c r="B197" s="498"/>
      <c r="C197" s="500" t="s">
        <v>28</v>
      </c>
      <c r="D197" s="500"/>
      <c r="E197" s="11">
        <f>ECSF!J27</f>
        <v>0</v>
      </c>
    </row>
    <row r="198" spans="2:5" ht="15" customHeight="1">
      <c r="B198" s="498"/>
      <c r="C198" s="494" t="s">
        <v>30</v>
      </c>
      <c r="D198" s="494"/>
      <c r="E198" s="12">
        <f>ECSF!J29</f>
        <v>0</v>
      </c>
    </row>
    <row r="199" spans="2:5" ht="15" customHeight="1">
      <c r="B199" s="498"/>
      <c r="C199" s="494" t="s">
        <v>32</v>
      </c>
      <c r="D199" s="494"/>
      <c r="E199" s="12">
        <f>ECSF!J30</f>
        <v>0</v>
      </c>
    </row>
    <row r="200" spans="2:5" ht="15" customHeight="1">
      <c r="B200" s="498"/>
      <c r="C200" s="494" t="s">
        <v>34</v>
      </c>
      <c r="D200" s="494"/>
      <c r="E200" s="12">
        <f>ECSF!J31</f>
        <v>0</v>
      </c>
    </row>
    <row r="201" spans="2:5">
      <c r="B201" s="498"/>
      <c r="C201" s="494" t="s">
        <v>36</v>
      </c>
      <c r="D201" s="494"/>
      <c r="E201" s="12">
        <f>ECSF!J32</f>
        <v>0</v>
      </c>
    </row>
    <row r="202" spans="2:5" ht="15" customHeight="1">
      <c r="B202" s="498"/>
      <c r="C202" s="494" t="s">
        <v>38</v>
      </c>
      <c r="D202" s="494"/>
      <c r="E202" s="12">
        <f>ECSF!J33</f>
        <v>0</v>
      </c>
    </row>
    <row r="203" spans="2:5">
      <c r="B203" s="498"/>
      <c r="C203" s="494" t="s">
        <v>40</v>
      </c>
      <c r="D203" s="494"/>
      <c r="E203" s="12">
        <f>ECSF!J34</f>
        <v>0</v>
      </c>
    </row>
    <row r="204" spans="2:5" ht="15" customHeight="1">
      <c r="B204" s="498"/>
      <c r="C204" s="497" t="s">
        <v>47</v>
      </c>
      <c r="D204" s="497"/>
      <c r="E204" s="11">
        <f>ECSF!J36</f>
        <v>1174481282</v>
      </c>
    </row>
    <row r="205" spans="2:5" ht="15" customHeight="1">
      <c r="B205" s="498"/>
      <c r="C205" s="497" t="s">
        <v>49</v>
      </c>
      <c r="D205" s="497"/>
      <c r="E205" s="11">
        <f>ECSF!J38</f>
        <v>0</v>
      </c>
    </row>
    <row r="206" spans="2:5" ht="15" customHeight="1">
      <c r="B206" s="498"/>
      <c r="C206" s="494" t="s">
        <v>50</v>
      </c>
      <c r="D206" s="494"/>
      <c r="E206" s="12">
        <f>ECSF!J40</f>
        <v>0</v>
      </c>
    </row>
    <row r="207" spans="2:5" ht="15" customHeight="1">
      <c r="B207" s="498"/>
      <c r="C207" s="494" t="s">
        <v>51</v>
      </c>
      <c r="D207" s="494"/>
      <c r="E207" s="12">
        <f>ECSF!J41</f>
        <v>0</v>
      </c>
    </row>
    <row r="208" spans="2:5" ht="15" customHeight="1">
      <c r="B208" s="498"/>
      <c r="C208" s="494" t="s">
        <v>52</v>
      </c>
      <c r="D208" s="494"/>
      <c r="E208" s="12">
        <f>ECSF!J42</f>
        <v>0</v>
      </c>
    </row>
    <row r="209" spans="2:5" ht="15" customHeight="1">
      <c r="B209" s="498"/>
      <c r="C209" s="497" t="s">
        <v>53</v>
      </c>
      <c r="D209" s="497"/>
      <c r="E209" s="11">
        <f>ECSF!J44</f>
        <v>1174481282</v>
      </c>
    </row>
    <row r="210" spans="2:5">
      <c r="B210" s="498"/>
      <c r="C210" s="494" t="s">
        <v>54</v>
      </c>
      <c r="D210" s="494"/>
      <c r="E210" s="12">
        <f>ECSF!J46</f>
        <v>0</v>
      </c>
    </row>
    <row r="211" spans="2:5" ht="15" customHeight="1">
      <c r="B211" s="498"/>
      <c r="C211" s="494" t="s">
        <v>55</v>
      </c>
      <c r="D211" s="494"/>
      <c r="E211" s="12">
        <f>ECSF!J47</f>
        <v>1174455401</v>
      </c>
    </row>
    <row r="212" spans="2:5">
      <c r="B212" s="498"/>
      <c r="C212" s="494" t="s">
        <v>56</v>
      </c>
      <c r="D212" s="494"/>
      <c r="E212" s="12">
        <f>ECSF!J48</f>
        <v>0</v>
      </c>
    </row>
    <row r="213" spans="2:5" ht="15" customHeight="1">
      <c r="B213" s="498"/>
      <c r="C213" s="494" t="s">
        <v>57</v>
      </c>
      <c r="D213" s="494"/>
      <c r="E213" s="12">
        <f>ECSF!J49</f>
        <v>0</v>
      </c>
    </row>
    <row r="214" spans="2:5">
      <c r="B214" s="498"/>
      <c r="C214" s="494" t="s">
        <v>58</v>
      </c>
      <c r="D214" s="494"/>
      <c r="E214" s="12">
        <f>ECSF!J50</f>
        <v>25881</v>
      </c>
    </row>
    <row r="215" spans="2:5">
      <c r="B215" s="498"/>
      <c r="C215" s="497" t="s">
        <v>59</v>
      </c>
      <c r="D215" s="497"/>
      <c r="E215" s="11">
        <f>ECSF!J52</f>
        <v>0</v>
      </c>
    </row>
    <row r="216" spans="2:5">
      <c r="B216" s="498"/>
      <c r="C216" s="494" t="s">
        <v>60</v>
      </c>
      <c r="D216" s="494"/>
      <c r="E216" s="12">
        <f>ECSF!J54</f>
        <v>0</v>
      </c>
    </row>
    <row r="217" spans="2:5" ht="15.75" thickBot="1">
      <c r="B217" s="499"/>
      <c r="C217" s="494" t="s">
        <v>61</v>
      </c>
      <c r="D217" s="494"/>
      <c r="E217" s="12">
        <f>ECSF!J55</f>
        <v>0</v>
      </c>
    </row>
    <row r="218" spans="2:5">
      <c r="C218" s="502" t="s">
        <v>75</v>
      </c>
      <c r="D218" s="5" t="s">
        <v>64</v>
      </c>
      <c r="E218" s="15">
        <f>ECSF!C62</f>
        <v>0</v>
      </c>
    </row>
    <row r="219" spans="2:5">
      <c r="C219" s="503"/>
      <c r="D219" s="5" t="s">
        <v>65</v>
      </c>
      <c r="E219" s="15">
        <f>ECSF!C63</f>
        <v>0</v>
      </c>
    </row>
    <row r="220" spans="2:5">
      <c r="C220" s="503" t="s">
        <v>74</v>
      </c>
      <c r="D220" s="5" t="s">
        <v>64</v>
      </c>
      <c r="E220" s="15">
        <f>ECSF!G62</f>
        <v>0</v>
      </c>
    </row>
    <row r="221" spans="2:5">
      <c r="C221" s="503"/>
      <c r="D221" s="5" t="s">
        <v>65</v>
      </c>
      <c r="E221" s="15">
        <f>ECSF!G63</f>
        <v>0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E27" zoomScale="110" zoomScaleNormal="110" workbookViewId="0">
      <selection activeCell="K63" sqref="K63"/>
    </sheetView>
  </sheetViews>
  <sheetFormatPr baseColWidth="10" defaultRowHeight="12"/>
  <cols>
    <col min="1" max="1" width="1.140625" style="18" customWidth="1"/>
    <col min="2" max="2" width="11.7109375" style="18" customWidth="1"/>
    <col min="3" max="3" width="52.28515625" style="18" customWidth="1"/>
    <col min="4" max="4" width="19.140625" style="160" customWidth="1"/>
    <col min="5" max="5" width="19.28515625" style="18" customWidth="1"/>
    <col min="6" max="6" width="19" style="18" customWidth="1"/>
    <col min="7" max="7" width="21.28515625" style="18" customWidth="1"/>
    <col min="8" max="8" width="18.7109375" style="18" customWidth="1"/>
    <col min="9" max="9" width="1.140625" style="18" customWidth="1"/>
    <col min="10" max="16384" width="11.42578125" style="18"/>
  </cols>
  <sheetData>
    <row r="1" spans="1:13" s="17" customFormat="1" ht="6" customHeight="1">
      <c r="B1" s="36"/>
      <c r="C1" s="504"/>
      <c r="D1" s="504"/>
      <c r="E1" s="504"/>
      <c r="F1" s="505"/>
      <c r="G1" s="505"/>
      <c r="H1" s="505"/>
      <c r="I1" s="138"/>
      <c r="J1" s="19"/>
      <c r="K1" s="19"/>
    </row>
    <row r="2" spans="1:13" s="17" customFormat="1" ht="6" customHeight="1">
      <c r="B2" s="36"/>
    </row>
    <row r="3" spans="1:13" s="17" customFormat="1" ht="14.1" customHeight="1">
      <c r="B3" s="81"/>
      <c r="C3" s="506" t="s">
        <v>193</v>
      </c>
      <c r="D3" s="506"/>
      <c r="E3" s="506"/>
      <c r="F3" s="506"/>
      <c r="G3" s="506"/>
      <c r="H3" s="81"/>
      <c r="I3" s="81"/>
      <c r="J3" s="18"/>
      <c r="K3" s="18"/>
    </row>
    <row r="4" spans="1:13" s="17" customFormat="1" ht="14.1" customHeight="1">
      <c r="B4" s="81"/>
      <c r="C4" s="506" t="s">
        <v>146</v>
      </c>
      <c r="D4" s="506"/>
      <c r="E4" s="506"/>
      <c r="F4" s="506"/>
      <c r="G4" s="506"/>
      <c r="H4" s="81"/>
      <c r="I4" s="81"/>
      <c r="J4" s="18"/>
      <c r="K4" s="18"/>
    </row>
    <row r="5" spans="1:13" s="17" customFormat="1" ht="14.1" customHeight="1">
      <c r="B5" s="81"/>
      <c r="C5" s="506" t="s">
        <v>215</v>
      </c>
      <c r="D5" s="506"/>
      <c r="E5" s="506"/>
      <c r="F5" s="506"/>
      <c r="G5" s="506"/>
      <c r="H5" s="81"/>
      <c r="I5" s="81"/>
      <c r="J5" s="18"/>
      <c r="K5" s="18"/>
    </row>
    <row r="6" spans="1:13" s="17" customFormat="1" ht="14.1" customHeight="1">
      <c r="B6" s="81"/>
      <c r="C6" s="506" t="s">
        <v>1</v>
      </c>
      <c r="D6" s="506"/>
      <c r="E6" s="506"/>
      <c r="F6" s="506"/>
      <c r="G6" s="506"/>
      <c r="H6" s="81"/>
      <c r="I6" s="81"/>
      <c r="J6" s="18"/>
      <c r="K6" s="18"/>
    </row>
    <row r="7" spans="1:13" s="17" customFormat="1" ht="20.100000000000001" customHeight="1">
      <c r="A7" s="65"/>
      <c r="B7" s="22" t="s">
        <v>4</v>
      </c>
      <c r="C7" s="461" t="s">
        <v>453</v>
      </c>
      <c r="D7" s="461"/>
      <c r="E7" s="461"/>
      <c r="F7" s="461"/>
      <c r="G7" s="461"/>
      <c r="H7" s="116"/>
      <c r="I7" s="139"/>
      <c r="J7" s="139"/>
      <c r="K7" s="139"/>
      <c r="L7" s="139"/>
      <c r="M7" s="139"/>
    </row>
    <row r="8" spans="1:13" s="17" customFormat="1" ht="6.75" customHeight="1">
      <c r="A8" s="508"/>
      <c r="B8" s="508"/>
      <c r="C8" s="508"/>
      <c r="D8" s="508"/>
      <c r="E8" s="508"/>
      <c r="F8" s="508"/>
      <c r="G8" s="508"/>
      <c r="H8" s="508"/>
      <c r="I8" s="508"/>
    </row>
    <row r="9" spans="1:13" s="17" customFormat="1" ht="3" customHeight="1">
      <c r="A9" s="508"/>
      <c r="B9" s="508"/>
      <c r="C9" s="508"/>
      <c r="D9" s="508"/>
      <c r="E9" s="508"/>
      <c r="F9" s="508"/>
      <c r="G9" s="508"/>
      <c r="H9" s="508"/>
      <c r="I9" s="508"/>
    </row>
    <row r="10" spans="1:13" s="144" customFormat="1" ht="25.5">
      <c r="A10" s="140"/>
      <c r="B10" s="509" t="s">
        <v>76</v>
      </c>
      <c r="C10" s="509"/>
      <c r="D10" s="141" t="s">
        <v>147</v>
      </c>
      <c r="E10" s="141" t="s">
        <v>148</v>
      </c>
      <c r="F10" s="142" t="s">
        <v>149</v>
      </c>
      <c r="G10" s="142" t="s">
        <v>150</v>
      </c>
      <c r="H10" s="142" t="s">
        <v>151</v>
      </c>
      <c r="I10" s="143"/>
    </row>
    <row r="11" spans="1:13" s="144" customFormat="1" ht="12.75">
      <c r="A11" s="145"/>
      <c r="B11" s="510"/>
      <c r="C11" s="510"/>
      <c r="D11" s="146">
        <v>1</v>
      </c>
      <c r="E11" s="146">
        <v>2</v>
      </c>
      <c r="F11" s="147">
        <v>3</v>
      </c>
      <c r="G11" s="147" t="s">
        <v>152</v>
      </c>
      <c r="H11" s="147" t="s">
        <v>153</v>
      </c>
      <c r="I11" s="148"/>
    </row>
    <row r="12" spans="1:13" s="17" customFormat="1" ht="3" customHeight="1">
      <c r="A12" s="511"/>
      <c r="B12" s="508"/>
      <c r="C12" s="508"/>
      <c r="D12" s="508"/>
      <c r="E12" s="508"/>
      <c r="F12" s="508"/>
      <c r="G12" s="508"/>
      <c r="H12" s="508"/>
      <c r="I12" s="512"/>
    </row>
    <row r="13" spans="1:13" s="17" customFormat="1" ht="3" customHeight="1">
      <c r="A13" s="513"/>
      <c r="B13" s="514"/>
      <c r="C13" s="514"/>
      <c r="D13" s="514"/>
      <c r="E13" s="514"/>
      <c r="F13" s="514"/>
      <c r="G13" s="514"/>
      <c r="H13" s="514"/>
      <c r="I13" s="515"/>
      <c r="J13" s="18"/>
      <c r="K13" s="18"/>
    </row>
    <row r="14" spans="1:13" s="17" customFormat="1" ht="12.75">
      <c r="A14" s="73"/>
      <c r="B14" s="516" t="s">
        <v>6</v>
      </c>
      <c r="C14" s="516"/>
      <c r="D14" s="149">
        <f>+D16+D26</f>
        <v>6979963154</v>
      </c>
      <c r="E14" s="149">
        <f>+E16+E26</f>
        <v>142886765152</v>
      </c>
      <c r="F14" s="149">
        <f>+F16+F26</f>
        <v>141518086750</v>
      </c>
      <c r="G14" s="149">
        <f t="shared" ref="G14:H14" si="0">+G16+G26</f>
        <v>8348641556</v>
      </c>
      <c r="H14" s="149">
        <f t="shared" si="0"/>
        <v>1368678402</v>
      </c>
      <c r="I14" s="150"/>
      <c r="J14" s="18"/>
      <c r="K14" s="18"/>
    </row>
    <row r="15" spans="1:13" s="17" customFormat="1" ht="5.0999999999999996" customHeight="1">
      <c r="A15" s="73"/>
      <c r="B15" s="151"/>
      <c r="C15" s="151"/>
      <c r="D15" s="149"/>
      <c r="E15" s="149"/>
      <c r="F15" s="149"/>
      <c r="G15" s="149"/>
      <c r="H15" s="149"/>
      <c r="I15" s="150"/>
      <c r="J15" s="18"/>
      <c r="K15" s="18"/>
    </row>
    <row r="16" spans="1:13" s="17" customFormat="1" ht="21">
      <c r="A16" s="152"/>
      <c r="B16" s="464" t="s">
        <v>8</v>
      </c>
      <c r="C16" s="464"/>
      <c r="D16" s="153">
        <f>SUM(D18:D24)</f>
        <v>3895498854</v>
      </c>
      <c r="E16" s="153">
        <f>SUM(E18:E24)</f>
        <v>134619763141</v>
      </c>
      <c r="F16" s="153">
        <f>SUM(F18:F24)</f>
        <v>135975776229</v>
      </c>
      <c r="G16" s="153">
        <f>D16+E16-F16</f>
        <v>2539485766</v>
      </c>
      <c r="H16" s="153">
        <f>G16-D16</f>
        <v>-1356013088</v>
      </c>
      <c r="I16" s="154"/>
      <c r="J16" s="18"/>
      <c r="K16" s="238"/>
    </row>
    <row r="17" spans="1:14" s="17" customFormat="1" ht="5.0999999999999996" customHeight="1">
      <c r="A17" s="33"/>
      <c r="B17" s="36"/>
      <c r="C17" s="36"/>
      <c r="D17" s="155"/>
      <c r="E17" s="155"/>
      <c r="F17" s="155"/>
      <c r="G17" s="155"/>
      <c r="H17" s="155"/>
      <c r="I17" s="101"/>
      <c r="J17" s="18"/>
      <c r="K17" s="238"/>
    </row>
    <row r="18" spans="1:14" s="17" customFormat="1" ht="19.5" customHeight="1">
      <c r="A18" s="33"/>
      <c r="B18" s="507" t="s">
        <v>10</v>
      </c>
      <c r="C18" s="507"/>
      <c r="D18" s="102">
        <f>+ESF!E18</f>
        <v>1338404631</v>
      </c>
      <c r="E18" s="102">
        <v>107174424371</v>
      </c>
      <c r="F18" s="102">
        <v>107422753623</v>
      </c>
      <c r="G18" s="72">
        <f>D18+E18-F18</f>
        <v>1090075379</v>
      </c>
      <c r="H18" s="72">
        <f>G18-D18</f>
        <v>-248329252</v>
      </c>
      <c r="I18" s="101"/>
      <c r="J18" s="18"/>
      <c r="K18" s="238" t="str">
        <f>IF(G18=ESF!D18," ","Error")</f>
        <v xml:space="preserve"> </v>
      </c>
    </row>
    <row r="19" spans="1:14" s="17" customFormat="1" ht="19.5" customHeight="1">
      <c r="A19" s="33"/>
      <c r="B19" s="507" t="s">
        <v>12</v>
      </c>
      <c r="C19" s="507"/>
      <c r="D19" s="102">
        <f>+ESF!E19</f>
        <v>2112827179</v>
      </c>
      <c r="E19" s="102">
        <v>26993302396</v>
      </c>
      <c r="F19" s="102">
        <v>27998723331</v>
      </c>
      <c r="G19" s="72">
        <f t="shared" ref="G19:G24" si="1">D19+E19-F19</f>
        <v>1107406244</v>
      </c>
      <c r="H19" s="72">
        <f t="shared" ref="H19:H24" si="2">G19-D19</f>
        <v>-1005420935</v>
      </c>
      <c r="I19" s="101"/>
      <c r="J19" s="18"/>
      <c r="K19" s="238" t="str">
        <f>IF(G19=ESF!D19," ","Error")</f>
        <v xml:space="preserve"> </v>
      </c>
    </row>
    <row r="20" spans="1:14" s="17" customFormat="1" ht="19.5" customHeight="1">
      <c r="A20" s="33"/>
      <c r="B20" s="507" t="s">
        <v>14</v>
      </c>
      <c r="C20" s="507"/>
      <c r="D20" s="102">
        <f>+ESF!E20</f>
        <v>444267044</v>
      </c>
      <c r="E20" s="102">
        <v>452036374</v>
      </c>
      <c r="F20" s="102">
        <v>554299275</v>
      </c>
      <c r="G20" s="72">
        <f t="shared" si="1"/>
        <v>342004143</v>
      </c>
      <c r="H20" s="72">
        <f t="shared" si="2"/>
        <v>-102262901</v>
      </c>
      <c r="I20" s="101"/>
      <c r="J20" s="18"/>
      <c r="K20" s="238" t="str">
        <f>IF(G20=ESF!D20," ","Error")</f>
        <v xml:space="preserve"> </v>
      </c>
    </row>
    <row r="21" spans="1:14" s="17" customFormat="1" ht="19.5" customHeight="1">
      <c r="A21" s="33"/>
      <c r="B21" s="507" t="s">
        <v>16</v>
      </c>
      <c r="C21" s="507"/>
      <c r="D21" s="102">
        <f>+ESF!E21</f>
        <v>0</v>
      </c>
      <c r="E21" s="102">
        <v>0</v>
      </c>
      <c r="F21" s="102">
        <v>0</v>
      </c>
      <c r="G21" s="72">
        <f t="shared" si="1"/>
        <v>0</v>
      </c>
      <c r="H21" s="72">
        <f t="shared" si="2"/>
        <v>0</v>
      </c>
      <c r="I21" s="101"/>
      <c r="J21" s="18"/>
      <c r="K21" s="238" t="str">
        <f>IF(G21=ESF!D21," ","Error")</f>
        <v xml:space="preserve"> </v>
      </c>
      <c r="N21" s="17" t="s">
        <v>134</v>
      </c>
    </row>
    <row r="22" spans="1:14" s="17" customFormat="1" ht="19.5" customHeight="1">
      <c r="A22" s="33"/>
      <c r="B22" s="507" t="s">
        <v>18</v>
      </c>
      <c r="C22" s="507"/>
      <c r="D22" s="102">
        <f>+ESF!E22</f>
        <v>0</v>
      </c>
      <c r="E22" s="102">
        <v>0</v>
      </c>
      <c r="F22" s="102">
        <v>0</v>
      </c>
      <c r="G22" s="72">
        <f>D22+E22-F22</f>
        <v>0</v>
      </c>
      <c r="H22" s="72">
        <f t="shared" si="2"/>
        <v>0</v>
      </c>
      <c r="I22" s="101"/>
      <c r="J22" s="18"/>
      <c r="K22" s="238" t="str">
        <f>IF(G22=ESF!D22," ","Error")</f>
        <v xml:space="preserve"> </v>
      </c>
    </row>
    <row r="23" spans="1:14" s="17" customFormat="1" ht="19.5" customHeight="1">
      <c r="A23" s="33"/>
      <c r="B23" s="507" t="s">
        <v>20</v>
      </c>
      <c r="C23" s="507"/>
      <c r="D23" s="102">
        <f>+ESF!E23</f>
        <v>0</v>
      </c>
      <c r="E23" s="102">
        <v>0</v>
      </c>
      <c r="F23" s="102">
        <v>0</v>
      </c>
      <c r="G23" s="72">
        <f t="shared" si="1"/>
        <v>0</v>
      </c>
      <c r="H23" s="72">
        <f t="shared" si="2"/>
        <v>0</v>
      </c>
      <c r="I23" s="101"/>
      <c r="J23" s="18"/>
      <c r="K23" s="238" t="str">
        <f>IF(G23=ESF!D23," ","Error")</f>
        <v xml:space="preserve"> </v>
      </c>
      <c r="L23" s="17" t="s">
        <v>134</v>
      </c>
    </row>
    <row r="24" spans="1:14" ht="19.5" customHeight="1">
      <c r="A24" s="33"/>
      <c r="B24" s="507" t="s">
        <v>22</v>
      </c>
      <c r="C24" s="507"/>
      <c r="D24" s="102">
        <f>+ESF!E24</f>
        <v>0</v>
      </c>
      <c r="E24" s="102">
        <v>0</v>
      </c>
      <c r="F24" s="102">
        <v>0</v>
      </c>
      <c r="G24" s="72">
        <f t="shared" si="1"/>
        <v>0</v>
      </c>
      <c r="H24" s="72">
        <f t="shared" si="2"/>
        <v>0</v>
      </c>
      <c r="I24" s="101"/>
      <c r="K24" s="238" t="str">
        <f>IF(G24=ESF!D24," ","Error")</f>
        <v xml:space="preserve"> </v>
      </c>
    </row>
    <row r="25" spans="1:14" ht="21">
      <c r="A25" s="33"/>
      <c r="B25" s="156"/>
      <c r="C25" s="156"/>
      <c r="D25" s="157"/>
      <c r="E25" s="157"/>
      <c r="F25" s="157"/>
      <c r="G25" s="157"/>
      <c r="H25" s="157"/>
      <c r="I25" s="101"/>
      <c r="K25" s="238"/>
    </row>
    <row r="26" spans="1:14" ht="21">
      <c r="A26" s="152"/>
      <c r="B26" s="464" t="s">
        <v>27</v>
      </c>
      <c r="C26" s="464"/>
      <c r="D26" s="153">
        <f>SUM(D28:D36)</f>
        <v>3084464300</v>
      </c>
      <c r="E26" s="153">
        <f>SUM(E28:E36)</f>
        <v>8267002011</v>
      </c>
      <c r="F26" s="153">
        <f>SUM(F28:F36)</f>
        <v>5542310521</v>
      </c>
      <c r="G26" s="153">
        <f>D26+E26-F26</f>
        <v>5809155790</v>
      </c>
      <c r="H26" s="153">
        <f>G26-D26</f>
        <v>2724691490</v>
      </c>
      <c r="I26" s="154"/>
      <c r="K26" s="238"/>
    </row>
    <row r="27" spans="1:14" ht="5.0999999999999996" customHeight="1">
      <c r="A27" s="33"/>
      <c r="B27" s="36"/>
      <c r="C27" s="156"/>
      <c r="D27" s="155"/>
      <c r="E27" s="155"/>
      <c r="F27" s="155"/>
      <c r="G27" s="155"/>
      <c r="H27" s="155"/>
      <c r="I27" s="101"/>
      <c r="K27" s="238"/>
    </row>
    <row r="28" spans="1:14" ht="19.5" customHeight="1">
      <c r="A28" s="33"/>
      <c r="B28" s="507" t="s">
        <v>29</v>
      </c>
      <c r="C28" s="507"/>
      <c r="D28" s="102">
        <f>+ESF!E31</f>
        <v>147518991</v>
      </c>
      <c r="E28" s="102">
        <v>5063344655</v>
      </c>
      <c r="F28" s="102">
        <v>5049967523</v>
      </c>
      <c r="G28" s="72">
        <f>D28+E28-F28</f>
        <v>160896123</v>
      </c>
      <c r="H28" s="72">
        <f>G28-D28</f>
        <v>13377132</v>
      </c>
      <c r="I28" s="101"/>
      <c r="K28" s="238" t="str">
        <f>IF(G28=ESF!D31," ","error")</f>
        <v xml:space="preserve"> </v>
      </c>
    </row>
    <row r="29" spans="1:14" ht="19.5" customHeight="1">
      <c r="A29" s="33"/>
      <c r="B29" s="507" t="s">
        <v>31</v>
      </c>
      <c r="C29" s="507"/>
      <c r="D29" s="102">
        <f>+ESF!E32</f>
        <v>0</v>
      </c>
      <c r="E29" s="102">
        <v>0</v>
      </c>
      <c r="F29" s="102">
        <v>0</v>
      </c>
      <c r="G29" s="72">
        <f t="shared" ref="G29:G36" si="3">D29+E29-F29</f>
        <v>0</v>
      </c>
      <c r="H29" s="72">
        <f t="shared" ref="H29:H36" si="4">G29-D29</f>
        <v>0</v>
      </c>
      <c r="I29" s="101"/>
      <c r="K29" s="238" t="str">
        <f>IF(G29=ESF!D32," ","error")</f>
        <v xml:space="preserve"> </v>
      </c>
    </row>
    <row r="30" spans="1:14" ht="19.5" customHeight="1">
      <c r="A30" s="33"/>
      <c r="B30" s="507" t="s">
        <v>33</v>
      </c>
      <c r="C30" s="507"/>
      <c r="D30" s="102">
        <f>+ESF!E33</f>
        <v>1522496502</v>
      </c>
      <c r="E30" s="102">
        <v>2749733974</v>
      </c>
      <c r="F30" s="102">
        <v>444362654</v>
      </c>
      <c r="G30" s="72">
        <f t="shared" si="3"/>
        <v>3827867822</v>
      </c>
      <c r="H30" s="72">
        <f t="shared" si="4"/>
        <v>2305371320</v>
      </c>
      <c r="I30" s="101"/>
      <c r="K30" s="238" t="str">
        <f>IF(G30=ESF!D33," ","error")</f>
        <v xml:space="preserve"> </v>
      </c>
    </row>
    <row r="31" spans="1:14" ht="19.5" customHeight="1">
      <c r="A31" s="33"/>
      <c r="B31" s="507" t="s">
        <v>154</v>
      </c>
      <c r="C31" s="507"/>
      <c r="D31" s="102">
        <f>+ESF!E34</f>
        <v>1132514245</v>
      </c>
      <c r="E31" s="102">
        <v>251895670</v>
      </c>
      <c r="F31" s="102">
        <v>46980344</v>
      </c>
      <c r="G31" s="72">
        <f t="shared" si="3"/>
        <v>1337429571</v>
      </c>
      <c r="H31" s="72">
        <f t="shared" si="4"/>
        <v>204915326</v>
      </c>
      <c r="I31" s="101"/>
      <c r="K31" s="238" t="str">
        <f>IF(G31=ESF!D34," ","error")</f>
        <v xml:space="preserve"> </v>
      </c>
    </row>
    <row r="32" spans="1:14" ht="19.5" customHeight="1">
      <c r="A32" s="33"/>
      <c r="B32" s="507" t="s">
        <v>37</v>
      </c>
      <c r="C32" s="507"/>
      <c r="D32" s="102">
        <f>+ESF!E35</f>
        <v>50104818</v>
      </c>
      <c r="E32" s="102">
        <v>15004804</v>
      </c>
      <c r="F32" s="102">
        <v>1000000</v>
      </c>
      <c r="G32" s="72">
        <f t="shared" si="3"/>
        <v>64109622</v>
      </c>
      <c r="H32" s="72">
        <f t="shared" si="4"/>
        <v>14004804</v>
      </c>
      <c r="I32" s="101"/>
      <c r="K32" s="238" t="str">
        <f>IF(G32=ESF!D35," ","error")</f>
        <v xml:space="preserve"> </v>
      </c>
    </row>
    <row r="33" spans="1:17" ht="19.5" customHeight="1">
      <c r="A33" s="33"/>
      <c r="B33" s="507" t="s">
        <v>39</v>
      </c>
      <c r="C33" s="507"/>
      <c r="D33" s="102">
        <f>+ESF!E36</f>
        <v>0</v>
      </c>
      <c r="E33" s="102">
        <v>0</v>
      </c>
      <c r="F33" s="102">
        <v>0</v>
      </c>
      <c r="G33" s="72">
        <f t="shared" si="3"/>
        <v>0</v>
      </c>
      <c r="H33" s="72">
        <f t="shared" si="4"/>
        <v>0</v>
      </c>
      <c r="I33" s="101"/>
      <c r="K33" s="238" t="str">
        <f>IF(G33=ESF!D36," ","error")</f>
        <v xml:space="preserve"> </v>
      </c>
    </row>
    <row r="34" spans="1:17" ht="19.5" customHeight="1">
      <c r="A34" s="33"/>
      <c r="B34" s="507" t="s">
        <v>41</v>
      </c>
      <c r="C34" s="507"/>
      <c r="D34" s="102">
        <f>+ESF!E37</f>
        <v>231829744</v>
      </c>
      <c r="E34" s="102">
        <v>187022908</v>
      </c>
      <c r="F34" s="102">
        <v>0</v>
      </c>
      <c r="G34" s="72">
        <f t="shared" si="3"/>
        <v>418852652</v>
      </c>
      <c r="H34" s="72">
        <f t="shared" si="4"/>
        <v>187022908</v>
      </c>
      <c r="I34" s="101"/>
      <c r="K34" s="238" t="str">
        <f>IF(G34=ESF!D37," ","error")</f>
        <v xml:space="preserve"> </v>
      </c>
    </row>
    <row r="35" spans="1:17" ht="19.5" customHeight="1">
      <c r="A35" s="33"/>
      <c r="B35" s="507" t="s">
        <v>42</v>
      </c>
      <c r="C35" s="507"/>
      <c r="D35" s="102">
        <f>+ESF!E38</f>
        <v>0</v>
      </c>
      <c r="E35" s="102">
        <v>0</v>
      </c>
      <c r="F35" s="102">
        <v>0</v>
      </c>
      <c r="G35" s="72">
        <f t="shared" si="3"/>
        <v>0</v>
      </c>
      <c r="H35" s="72">
        <f t="shared" si="4"/>
        <v>0</v>
      </c>
      <c r="I35" s="101"/>
      <c r="K35" s="238" t="str">
        <f>IF(G35=ESF!D38," ","error")</f>
        <v xml:space="preserve"> </v>
      </c>
    </row>
    <row r="36" spans="1:17" ht="19.5" customHeight="1">
      <c r="A36" s="33"/>
      <c r="B36" s="507" t="s">
        <v>44</v>
      </c>
      <c r="C36" s="507"/>
      <c r="D36" s="102">
        <f>+ESF!E39</f>
        <v>0</v>
      </c>
      <c r="E36" s="102">
        <v>0</v>
      </c>
      <c r="F36" s="102">
        <v>0</v>
      </c>
      <c r="G36" s="72">
        <f t="shared" si="3"/>
        <v>0</v>
      </c>
      <c r="H36" s="72">
        <f t="shared" si="4"/>
        <v>0</v>
      </c>
      <c r="I36" s="101"/>
      <c r="K36" s="238" t="str">
        <f>IF(G36=ESF!D39," ","error")</f>
        <v xml:space="preserve"> </v>
      </c>
    </row>
    <row r="37" spans="1:17" ht="21">
      <c r="A37" s="33"/>
      <c r="B37" s="156"/>
      <c r="C37" s="156"/>
      <c r="D37" s="157"/>
      <c r="E37" s="155"/>
      <c r="F37" s="155"/>
      <c r="G37" s="155"/>
      <c r="H37" s="155"/>
      <c r="I37" s="101"/>
      <c r="K37" s="238"/>
    </row>
    <row r="38" spans="1:17" ht="6" customHeight="1">
      <c r="A38" s="517"/>
      <c r="B38" s="518"/>
      <c r="C38" s="518"/>
      <c r="D38" s="518"/>
      <c r="E38" s="518"/>
      <c r="F38" s="518"/>
      <c r="G38" s="518"/>
      <c r="H38" s="518"/>
      <c r="I38" s="519"/>
    </row>
    <row r="39" spans="1:17" ht="6" customHeight="1">
      <c r="A39" s="100"/>
      <c r="B39" s="158"/>
      <c r="C39" s="159"/>
      <c r="E39" s="100"/>
      <c r="F39" s="100"/>
      <c r="G39" s="100"/>
      <c r="H39" s="100"/>
      <c r="I39" s="100"/>
    </row>
    <row r="40" spans="1:17" ht="15" customHeight="1">
      <c r="A40" s="17"/>
      <c r="B40" s="462" t="s">
        <v>78</v>
      </c>
      <c r="C40" s="462"/>
      <c r="D40" s="462"/>
      <c r="E40" s="462"/>
      <c r="F40" s="462"/>
      <c r="G40" s="462"/>
      <c r="H40" s="462"/>
      <c r="I40" s="55"/>
      <c r="J40" s="55"/>
      <c r="K40" s="17"/>
      <c r="L40" s="17"/>
      <c r="M40" s="17"/>
      <c r="N40" s="17"/>
      <c r="O40" s="17"/>
      <c r="P40" s="17"/>
      <c r="Q40" s="17"/>
    </row>
    <row r="41" spans="1:17" ht="9.75" customHeight="1">
      <c r="A41" s="17"/>
      <c r="B41" s="55"/>
      <c r="C41" s="56"/>
      <c r="D41" s="57"/>
      <c r="E41" s="57"/>
      <c r="F41" s="17"/>
      <c r="G41" s="58"/>
      <c r="H41" s="56"/>
      <c r="I41" s="57"/>
      <c r="J41" s="57"/>
      <c r="K41" s="17"/>
      <c r="L41" s="17"/>
      <c r="M41" s="17"/>
      <c r="N41" s="17"/>
      <c r="O41" s="17"/>
      <c r="P41" s="17"/>
      <c r="Q41" s="17"/>
    </row>
    <row r="42" spans="1:17" ht="50.1" customHeight="1">
      <c r="A42" s="17"/>
      <c r="B42" s="520"/>
      <c r="C42" s="520"/>
      <c r="D42" s="57"/>
      <c r="E42" s="472"/>
      <c r="F42" s="472"/>
      <c r="G42" s="472"/>
      <c r="H42" s="472"/>
      <c r="I42" s="57"/>
      <c r="J42" s="57"/>
      <c r="K42" s="17"/>
      <c r="L42" s="17"/>
      <c r="M42" s="17"/>
      <c r="N42" s="17"/>
      <c r="O42" s="17"/>
      <c r="P42" s="17"/>
      <c r="Q42" s="17"/>
    </row>
    <row r="43" spans="1:17" ht="14.1" customHeight="1">
      <c r="A43" s="17"/>
      <c r="B43" s="472"/>
      <c r="C43" s="472"/>
      <c r="D43" s="19"/>
      <c r="E43" s="472"/>
      <c r="F43" s="472"/>
      <c r="G43" s="472"/>
      <c r="H43" s="472"/>
      <c r="I43" s="41"/>
      <c r="J43" s="17"/>
      <c r="P43" s="17"/>
      <c r="Q43" s="17"/>
    </row>
    <row r="44" spans="1:17" ht="14.1" customHeight="1">
      <c r="A44" s="17"/>
      <c r="B44" s="467"/>
      <c r="C44" s="467"/>
      <c r="D44" s="71"/>
      <c r="E44" s="467"/>
      <c r="F44" s="467"/>
      <c r="G44" s="467"/>
      <c r="H44" s="467"/>
      <c r="I44" s="41"/>
      <c r="J44" s="17"/>
      <c r="P44" s="17"/>
      <c r="Q44" s="17"/>
    </row>
    <row r="45" spans="1:17">
      <c r="B45" s="17"/>
      <c r="C45" s="17"/>
      <c r="D45" s="28"/>
      <c r="E45" s="17"/>
      <c r="F45" s="17"/>
      <c r="G45" s="17"/>
      <c r="H45" s="17"/>
    </row>
    <row r="46" spans="1:17">
      <c r="B46" s="17"/>
      <c r="C46" s="17"/>
      <c r="D46" s="28"/>
      <c r="E46" s="17"/>
      <c r="F46" s="17"/>
      <c r="G46" s="17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horizontalCentered="1" verticalCentered="1"/>
  <pageMargins left="0.59055118110236227" right="0.39370078740157483" top="0.59055118110236227" bottom="0.59055118110236227" header="0" footer="0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opLeftCell="A34" zoomScaleNormal="100" workbookViewId="0">
      <selection activeCell="K63" sqref="K63"/>
    </sheetView>
  </sheetViews>
  <sheetFormatPr baseColWidth="10" defaultRowHeight="12"/>
  <cols>
    <col min="1" max="1" width="4.85546875" style="163" customWidth="1"/>
    <col min="2" max="2" width="14.5703125" style="163" customWidth="1"/>
    <col min="3" max="3" width="18.85546875" style="163" customWidth="1"/>
    <col min="4" max="4" width="21.85546875" style="163" customWidth="1"/>
    <col min="5" max="5" width="3.42578125" style="163" customWidth="1"/>
    <col min="6" max="6" width="22.28515625" style="163" customWidth="1"/>
    <col min="7" max="7" width="29.7109375" style="163" customWidth="1"/>
    <col min="8" max="8" width="20.7109375" style="163" customWidth="1"/>
    <col min="9" max="9" width="20.85546875" style="163" customWidth="1"/>
    <col min="10" max="10" width="3.7109375" style="163" customWidth="1"/>
    <col min="11" max="16384" width="11.42578125" style="165"/>
  </cols>
  <sheetData>
    <row r="1" spans="1:17" s="164" customFormat="1" ht="6" customHeight="1">
      <c r="A1" s="79"/>
      <c r="B1" s="161"/>
      <c r="C1" s="76"/>
      <c r="D1" s="162"/>
      <c r="E1" s="162"/>
      <c r="F1" s="162"/>
      <c r="G1" s="162"/>
      <c r="H1" s="162"/>
      <c r="I1" s="162"/>
      <c r="J1" s="162"/>
      <c r="K1" s="163"/>
      <c r="P1" s="165"/>
      <c r="Q1" s="165"/>
    </row>
    <row r="2" spans="1:17" ht="6" customHeight="1">
      <c r="A2" s="165"/>
      <c r="B2" s="166"/>
      <c r="C2" s="165"/>
      <c r="D2" s="165"/>
      <c r="E2" s="165"/>
      <c r="F2" s="165"/>
      <c r="G2" s="165"/>
      <c r="H2" s="165"/>
      <c r="I2" s="165"/>
      <c r="J2" s="165"/>
    </row>
    <row r="3" spans="1:17" ht="6" customHeight="1"/>
    <row r="4" spans="1:17" ht="14.1" customHeight="1">
      <c r="B4" s="167"/>
      <c r="C4" s="523" t="s">
        <v>193</v>
      </c>
      <c r="D4" s="523"/>
      <c r="E4" s="523"/>
      <c r="F4" s="523"/>
      <c r="G4" s="523"/>
      <c r="H4" s="523"/>
      <c r="I4" s="167"/>
      <c r="J4" s="167"/>
    </row>
    <row r="5" spans="1:17" ht="14.1" customHeight="1">
      <c r="B5" s="167"/>
      <c r="C5" s="523" t="s">
        <v>155</v>
      </c>
      <c r="D5" s="523"/>
      <c r="E5" s="523"/>
      <c r="F5" s="523"/>
      <c r="G5" s="523"/>
      <c r="H5" s="523"/>
      <c r="I5" s="167"/>
      <c r="J5" s="167"/>
    </row>
    <row r="6" spans="1:17" ht="14.1" customHeight="1">
      <c r="B6" s="167"/>
      <c r="C6" s="523" t="s">
        <v>215</v>
      </c>
      <c r="D6" s="523"/>
      <c r="E6" s="523"/>
      <c r="F6" s="523"/>
      <c r="G6" s="523"/>
      <c r="H6" s="523"/>
      <c r="I6" s="167"/>
      <c r="J6" s="167"/>
    </row>
    <row r="7" spans="1:17" ht="14.1" customHeight="1">
      <c r="B7" s="167"/>
      <c r="C7" s="523" t="s">
        <v>1</v>
      </c>
      <c r="D7" s="523"/>
      <c r="E7" s="523"/>
      <c r="F7" s="523"/>
      <c r="G7" s="523"/>
      <c r="H7" s="523"/>
      <c r="I7" s="167"/>
      <c r="J7" s="167"/>
    </row>
    <row r="8" spans="1:17" ht="6" customHeight="1">
      <c r="A8" s="168"/>
      <c r="B8" s="524"/>
      <c r="C8" s="524"/>
      <c r="D8" s="525"/>
      <c r="E8" s="525"/>
      <c r="F8" s="525"/>
      <c r="G8" s="525"/>
      <c r="H8" s="525"/>
      <c r="I8" s="525"/>
      <c r="J8" s="169"/>
    </row>
    <row r="9" spans="1:17" ht="20.100000000000001" customHeight="1">
      <c r="A9" s="168"/>
      <c r="B9" s="170" t="s">
        <v>4</v>
      </c>
      <c r="C9" s="461" t="s">
        <v>453</v>
      </c>
      <c r="D9" s="461"/>
      <c r="E9" s="461"/>
      <c r="F9" s="461"/>
      <c r="G9" s="461"/>
      <c r="H9" s="461"/>
      <c r="I9" s="93"/>
      <c r="J9" s="169"/>
    </row>
    <row r="10" spans="1:17" ht="5.0999999999999996" customHeight="1">
      <c r="A10" s="171"/>
      <c r="B10" s="526"/>
      <c r="C10" s="526"/>
      <c r="D10" s="526"/>
      <c r="E10" s="526"/>
      <c r="F10" s="526"/>
      <c r="G10" s="526"/>
      <c r="H10" s="526"/>
      <c r="I10" s="526"/>
      <c r="J10" s="526"/>
    </row>
    <row r="11" spans="1:17" ht="3" customHeight="1">
      <c r="A11" s="171"/>
      <c r="B11" s="526"/>
      <c r="C11" s="526"/>
      <c r="D11" s="526"/>
      <c r="E11" s="526"/>
      <c r="F11" s="526"/>
      <c r="G11" s="526"/>
      <c r="H11" s="526"/>
      <c r="I11" s="526"/>
      <c r="J11" s="526"/>
    </row>
    <row r="12" spans="1:17" ht="30" customHeight="1">
      <c r="A12" s="172"/>
      <c r="B12" s="527" t="s">
        <v>156</v>
      </c>
      <c r="C12" s="527"/>
      <c r="D12" s="527"/>
      <c r="E12" s="173"/>
      <c r="F12" s="174" t="s">
        <v>157</v>
      </c>
      <c r="G12" s="174" t="s">
        <v>158</v>
      </c>
      <c r="H12" s="173" t="s">
        <v>159</v>
      </c>
      <c r="I12" s="173" t="s">
        <v>160</v>
      </c>
      <c r="J12" s="175"/>
    </row>
    <row r="13" spans="1:17" ht="3" customHeight="1">
      <c r="A13" s="176"/>
      <c r="B13" s="526"/>
      <c r="C13" s="526"/>
      <c r="D13" s="526"/>
      <c r="E13" s="526"/>
      <c r="F13" s="526"/>
      <c r="G13" s="526"/>
      <c r="H13" s="526"/>
      <c r="I13" s="526"/>
      <c r="J13" s="528"/>
    </row>
    <row r="14" spans="1:17" ht="9.9499999999999993" customHeight="1">
      <c r="A14" s="177"/>
      <c r="B14" s="521"/>
      <c r="C14" s="521"/>
      <c r="D14" s="521"/>
      <c r="E14" s="521"/>
      <c r="F14" s="521"/>
      <c r="G14" s="521"/>
      <c r="H14" s="521"/>
      <c r="I14" s="521"/>
      <c r="J14" s="522"/>
    </row>
    <row r="15" spans="1:17" ht="12.75">
      <c r="A15" s="177"/>
      <c r="B15" s="530" t="s">
        <v>161</v>
      </c>
      <c r="C15" s="530"/>
      <c r="D15" s="530"/>
      <c r="E15" s="178"/>
      <c r="F15" s="178"/>
      <c r="G15" s="178"/>
      <c r="H15" s="178"/>
      <c r="I15" s="178"/>
      <c r="J15" s="179"/>
    </row>
    <row r="16" spans="1:17" ht="12.75">
      <c r="A16" s="180"/>
      <c r="B16" s="531" t="s">
        <v>162</v>
      </c>
      <c r="C16" s="531"/>
      <c r="D16" s="531"/>
      <c r="E16" s="181"/>
      <c r="F16" s="181"/>
      <c r="G16" s="181"/>
      <c r="H16" s="181"/>
      <c r="I16" s="181"/>
      <c r="J16" s="182"/>
    </row>
    <row r="17" spans="1:10" ht="12.75">
      <c r="A17" s="180"/>
      <c r="B17" s="530" t="s">
        <v>163</v>
      </c>
      <c r="C17" s="530"/>
      <c r="D17" s="530"/>
      <c r="E17" s="181"/>
      <c r="F17" s="183"/>
      <c r="G17" s="183"/>
      <c r="H17" s="38">
        <f>SUM(H18:H23)</f>
        <v>254060409</v>
      </c>
      <c r="I17" s="38">
        <f>SUM(I18:I23)</f>
        <v>0</v>
      </c>
      <c r="J17" s="184"/>
    </row>
    <row r="18" spans="1:10" ht="12.75">
      <c r="A18" s="185"/>
      <c r="B18" s="186"/>
      <c r="C18" s="532" t="s">
        <v>164</v>
      </c>
      <c r="D18" s="532"/>
      <c r="E18" s="181"/>
      <c r="F18" s="187"/>
      <c r="G18" s="187"/>
      <c r="H18" s="188"/>
      <c r="I18" s="188"/>
      <c r="J18" s="189"/>
    </row>
    <row r="19" spans="1:10" ht="12.75">
      <c r="A19" s="185"/>
      <c r="B19" s="186"/>
      <c r="C19" s="353"/>
      <c r="D19" s="353"/>
      <c r="E19" s="181"/>
      <c r="F19" s="187" t="s">
        <v>436</v>
      </c>
      <c r="G19" s="187" t="s">
        <v>437</v>
      </c>
      <c r="H19" s="188">
        <v>73914468</v>
      </c>
      <c r="I19" s="188">
        <v>0</v>
      </c>
      <c r="J19" s="189"/>
    </row>
    <row r="20" spans="1:10" ht="12.75">
      <c r="A20" s="185"/>
      <c r="B20" s="186"/>
      <c r="C20" s="353"/>
      <c r="D20" s="353"/>
      <c r="E20" s="181"/>
      <c r="F20" s="187" t="s">
        <v>436</v>
      </c>
      <c r="G20" s="187" t="s">
        <v>438</v>
      </c>
      <c r="H20" s="188">
        <v>53571429</v>
      </c>
      <c r="I20" s="188">
        <v>0</v>
      </c>
      <c r="J20" s="189"/>
    </row>
    <row r="21" spans="1:10" ht="12.75">
      <c r="A21" s="185"/>
      <c r="B21" s="186"/>
      <c r="C21" s="353"/>
      <c r="D21" s="353"/>
      <c r="E21" s="181"/>
      <c r="F21" s="187" t="s">
        <v>436</v>
      </c>
      <c r="G21" s="187" t="s">
        <v>439</v>
      </c>
      <c r="H21" s="188">
        <v>126574512</v>
      </c>
      <c r="I21" s="188">
        <v>0</v>
      </c>
      <c r="J21" s="189"/>
    </row>
    <row r="22" spans="1:10" ht="12.75">
      <c r="A22" s="185"/>
      <c r="B22" s="186"/>
      <c r="C22" s="532" t="s">
        <v>165</v>
      </c>
      <c r="D22" s="532"/>
      <c r="E22" s="181"/>
      <c r="F22" s="187"/>
      <c r="G22" s="187"/>
      <c r="H22" s="188">
        <v>0</v>
      </c>
      <c r="I22" s="188">
        <v>0</v>
      </c>
      <c r="J22" s="189"/>
    </row>
    <row r="23" spans="1:10" ht="12.75">
      <c r="A23" s="185"/>
      <c r="B23" s="186"/>
      <c r="C23" s="532" t="s">
        <v>166</v>
      </c>
      <c r="D23" s="532"/>
      <c r="E23" s="181"/>
      <c r="F23" s="187"/>
      <c r="G23" s="187"/>
      <c r="H23" s="188">
        <v>0</v>
      </c>
      <c r="I23" s="188">
        <v>0</v>
      </c>
      <c r="J23" s="189"/>
    </row>
    <row r="24" spans="1:10" ht="9.9499999999999993" customHeight="1">
      <c r="A24" s="185"/>
      <c r="B24" s="186"/>
      <c r="C24" s="186"/>
      <c r="D24" s="190"/>
      <c r="E24" s="181"/>
      <c r="F24" s="191"/>
      <c r="G24" s="191"/>
      <c r="H24" s="192"/>
      <c r="I24" s="192"/>
      <c r="J24" s="189"/>
    </row>
    <row r="25" spans="1:10" ht="12.75">
      <c r="A25" s="180"/>
      <c r="B25" s="530" t="s">
        <v>167</v>
      </c>
      <c r="C25" s="530"/>
      <c r="D25" s="530"/>
      <c r="E25" s="181"/>
      <c r="F25" s="183"/>
      <c r="G25" s="183"/>
      <c r="H25" s="38">
        <f>SUM(H26:H29)</f>
        <v>0</v>
      </c>
      <c r="I25" s="38">
        <f>SUM(I26:I29)</f>
        <v>0</v>
      </c>
      <c r="J25" s="184"/>
    </row>
    <row r="26" spans="1:10" ht="12.75">
      <c r="A26" s="185"/>
      <c r="B26" s="186"/>
      <c r="C26" s="532" t="s">
        <v>168</v>
      </c>
      <c r="D26" s="532"/>
      <c r="E26" s="181"/>
      <c r="F26" s="187"/>
      <c r="G26" s="187"/>
      <c r="H26" s="188">
        <v>0</v>
      </c>
      <c r="I26" s="188">
        <v>0</v>
      </c>
      <c r="J26" s="189"/>
    </row>
    <row r="27" spans="1:10" ht="12.75">
      <c r="A27" s="185"/>
      <c r="B27" s="186"/>
      <c r="C27" s="532" t="s">
        <v>169</v>
      </c>
      <c r="D27" s="532"/>
      <c r="E27" s="181"/>
      <c r="F27" s="187"/>
      <c r="G27" s="187"/>
      <c r="H27" s="188">
        <v>0</v>
      </c>
      <c r="I27" s="188">
        <v>0</v>
      </c>
      <c r="J27" s="189"/>
    </row>
    <row r="28" spans="1:10" ht="12.75">
      <c r="A28" s="185"/>
      <c r="B28" s="186"/>
      <c r="C28" s="532" t="s">
        <v>165</v>
      </c>
      <c r="D28" s="532"/>
      <c r="E28" s="181"/>
      <c r="F28" s="187"/>
      <c r="G28" s="187"/>
      <c r="H28" s="188">
        <v>0</v>
      </c>
      <c r="I28" s="188">
        <v>0</v>
      </c>
      <c r="J28" s="189"/>
    </row>
    <row r="29" spans="1:10" ht="12.75">
      <c r="A29" s="185"/>
      <c r="B29" s="166"/>
      <c r="C29" s="532" t="s">
        <v>166</v>
      </c>
      <c r="D29" s="532"/>
      <c r="E29" s="181"/>
      <c r="F29" s="187"/>
      <c r="G29" s="187"/>
      <c r="H29" s="193">
        <v>0</v>
      </c>
      <c r="I29" s="193">
        <v>0</v>
      </c>
      <c r="J29" s="189"/>
    </row>
    <row r="30" spans="1:10" ht="9.9499999999999993" customHeight="1">
      <c r="A30" s="185"/>
      <c r="B30" s="186"/>
      <c r="C30" s="186"/>
      <c r="D30" s="190"/>
      <c r="E30" s="181"/>
      <c r="F30" s="194"/>
      <c r="G30" s="194"/>
      <c r="H30" s="195"/>
      <c r="I30" s="195"/>
      <c r="J30" s="189"/>
    </row>
    <row r="31" spans="1:10" ht="12.75">
      <c r="A31" s="196"/>
      <c r="B31" s="529" t="s">
        <v>170</v>
      </c>
      <c r="C31" s="529"/>
      <c r="D31" s="529"/>
      <c r="E31" s="197"/>
      <c r="F31" s="198"/>
      <c r="G31" s="198"/>
      <c r="H31" s="199">
        <f>H17+H25</f>
        <v>254060409</v>
      </c>
      <c r="I31" s="199">
        <f>I17+I25</f>
        <v>0</v>
      </c>
      <c r="J31" s="200"/>
    </row>
    <row r="32" spans="1:10" ht="12.75">
      <c r="A32" s="180"/>
      <c r="B32" s="186"/>
      <c r="C32" s="186"/>
      <c r="D32" s="201"/>
      <c r="E32" s="181"/>
      <c r="F32" s="194"/>
      <c r="G32" s="194"/>
      <c r="H32" s="195"/>
      <c r="I32" s="195"/>
      <c r="J32" s="184"/>
    </row>
    <row r="33" spans="1:10" ht="12.75">
      <c r="A33" s="180"/>
      <c r="B33" s="531" t="s">
        <v>171</v>
      </c>
      <c r="C33" s="531"/>
      <c r="D33" s="531"/>
      <c r="E33" s="181"/>
      <c r="F33" s="194"/>
      <c r="G33" s="194"/>
      <c r="H33" s="195"/>
      <c r="I33" s="195"/>
      <c r="J33" s="184"/>
    </row>
    <row r="34" spans="1:10" ht="12.75">
      <c r="A34" s="180"/>
      <c r="B34" s="530" t="s">
        <v>163</v>
      </c>
      <c r="C34" s="530"/>
      <c r="D34" s="530"/>
      <c r="E34" s="181"/>
      <c r="F34" s="183"/>
      <c r="G34" s="183"/>
      <c r="H34" s="38">
        <f>SUM(H35:H42)</f>
        <v>3389292820</v>
      </c>
      <c r="I34" s="38">
        <f>SUM(I35:I42)</f>
        <v>4857181647</v>
      </c>
      <c r="J34" s="184"/>
    </row>
    <row r="35" spans="1:10" ht="12.75">
      <c r="A35" s="185"/>
      <c r="B35" s="186"/>
      <c r="C35" s="532" t="s">
        <v>164</v>
      </c>
      <c r="D35" s="532"/>
      <c r="E35" s="181"/>
      <c r="F35" s="187"/>
      <c r="G35" s="187"/>
      <c r="H35" s="188"/>
      <c r="I35" s="188"/>
      <c r="J35" s="189"/>
    </row>
    <row r="36" spans="1:10" ht="12.75">
      <c r="A36" s="185"/>
      <c r="B36" s="186"/>
      <c r="C36" s="353"/>
      <c r="D36" s="353"/>
      <c r="E36" s="181"/>
      <c r="F36" s="187" t="s">
        <v>436</v>
      </c>
      <c r="G36" s="187" t="s">
        <v>437</v>
      </c>
      <c r="H36" s="188">
        <v>607228450</v>
      </c>
      <c r="I36" s="188">
        <v>607228449</v>
      </c>
      <c r="J36" s="189"/>
    </row>
    <row r="37" spans="1:10" ht="12.75">
      <c r="A37" s="185"/>
      <c r="B37" s="186"/>
      <c r="C37" s="353"/>
      <c r="D37" s="353"/>
      <c r="E37" s="181"/>
      <c r="F37" s="187" t="s">
        <v>436</v>
      </c>
      <c r="G37" s="187" t="s">
        <v>438</v>
      </c>
      <c r="H37" s="188">
        <v>642857142</v>
      </c>
      <c r="I37" s="188">
        <v>642857143</v>
      </c>
      <c r="J37" s="189"/>
    </row>
    <row r="38" spans="1:10" ht="12.75">
      <c r="A38" s="185"/>
      <c r="B38" s="186"/>
      <c r="C38" s="353"/>
      <c r="D38" s="353"/>
      <c r="E38" s="181"/>
      <c r="F38" s="187" t="s">
        <v>436</v>
      </c>
      <c r="G38" s="187" t="s">
        <v>439</v>
      </c>
      <c r="H38" s="188">
        <v>2139207228</v>
      </c>
      <c r="I38" s="188">
        <v>2208296055</v>
      </c>
      <c r="J38" s="189"/>
    </row>
    <row r="39" spans="1:10" ht="12.75">
      <c r="A39" s="185"/>
      <c r="B39" s="186"/>
      <c r="C39" s="353"/>
      <c r="D39" s="353"/>
      <c r="E39" s="181"/>
      <c r="F39" s="187" t="s">
        <v>436</v>
      </c>
      <c r="G39" s="187" t="s">
        <v>440</v>
      </c>
      <c r="H39" s="188">
        <v>0</v>
      </c>
      <c r="I39" s="188">
        <v>798800000</v>
      </c>
      <c r="J39" s="189"/>
    </row>
    <row r="40" spans="1:10" ht="12.75">
      <c r="A40" s="185"/>
      <c r="B40" s="186"/>
      <c r="C40" s="353"/>
      <c r="D40" s="353"/>
      <c r="E40" s="181"/>
      <c r="F40" s="187" t="s">
        <v>436</v>
      </c>
      <c r="G40" s="187" t="s">
        <v>441</v>
      </c>
      <c r="H40" s="188">
        <v>0</v>
      </c>
      <c r="I40" s="188">
        <v>600000000</v>
      </c>
      <c r="J40" s="189"/>
    </row>
    <row r="41" spans="1:10">
      <c r="A41" s="185"/>
      <c r="B41" s="166"/>
      <c r="C41" s="532" t="s">
        <v>165</v>
      </c>
      <c r="D41" s="532"/>
      <c r="E41" s="166"/>
      <c r="F41" s="202"/>
      <c r="G41" s="202"/>
      <c r="H41" s="188">
        <v>0</v>
      </c>
      <c r="I41" s="188">
        <v>0</v>
      </c>
      <c r="J41" s="189"/>
    </row>
    <row r="42" spans="1:10">
      <c r="A42" s="185"/>
      <c r="B42" s="166"/>
      <c r="C42" s="532" t="s">
        <v>166</v>
      </c>
      <c r="D42" s="532"/>
      <c r="E42" s="166"/>
      <c r="F42" s="202"/>
      <c r="G42" s="202"/>
      <c r="H42" s="188">
        <v>0</v>
      </c>
      <c r="I42" s="188">
        <v>0</v>
      </c>
      <c r="J42" s="189"/>
    </row>
    <row r="43" spans="1:10" ht="9.9499999999999993" customHeight="1">
      <c r="A43" s="185"/>
      <c r="B43" s="186"/>
      <c r="C43" s="186"/>
      <c r="D43" s="190"/>
      <c r="E43" s="181"/>
      <c r="F43" s="194"/>
      <c r="G43" s="194"/>
      <c r="H43" s="195"/>
      <c r="I43" s="195"/>
      <c r="J43" s="189"/>
    </row>
    <row r="44" spans="1:10" ht="12.75">
      <c r="A44" s="180"/>
      <c r="B44" s="530" t="s">
        <v>167</v>
      </c>
      <c r="C44" s="530"/>
      <c r="D44" s="530"/>
      <c r="E44" s="181"/>
      <c r="F44" s="183"/>
      <c r="G44" s="183"/>
      <c r="H44" s="38">
        <f>SUM(H45:H48)</f>
        <v>0</v>
      </c>
      <c r="I44" s="38">
        <f>SUM(I45:I48)</f>
        <v>0</v>
      </c>
      <c r="J44" s="184"/>
    </row>
    <row r="45" spans="1:10" ht="12.75">
      <c r="A45" s="185"/>
      <c r="B45" s="186"/>
      <c r="C45" s="532" t="s">
        <v>168</v>
      </c>
      <c r="D45" s="532"/>
      <c r="E45" s="181"/>
      <c r="F45" s="187"/>
      <c r="G45" s="187"/>
      <c r="H45" s="188">
        <v>0</v>
      </c>
      <c r="I45" s="188">
        <v>0</v>
      </c>
      <c r="J45" s="189"/>
    </row>
    <row r="46" spans="1:10" ht="12.75">
      <c r="A46" s="185"/>
      <c r="B46" s="186"/>
      <c r="C46" s="532" t="s">
        <v>169</v>
      </c>
      <c r="D46" s="532"/>
      <c r="E46" s="181"/>
      <c r="F46" s="187"/>
      <c r="G46" s="187"/>
      <c r="H46" s="188">
        <v>0</v>
      </c>
      <c r="I46" s="188">
        <v>0</v>
      </c>
      <c r="J46" s="189"/>
    </row>
    <row r="47" spans="1:10" ht="12.75">
      <c r="A47" s="185"/>
      <c r="B47" s="186"/>
      <c r="C47" s="532" t="s">
        <v>165</v>
      </c>
      <c r="D47" s="532"/>
      <c r="E47" s="181"/>
      <c r="F47" s="187"/>
      <c r="G47" s="187"/>
      <c r="H47" s="188">
        <v>0</v>
      </c>
      <c r="I47" s="188">
        <v>0</v>
      </c>
      <c r="J47" s="189"/>
    </row>
    <row r="48" spans="1:10" ht="12.75">
      <c r="A48" s="185"/>
      <c r="B48" s="181"/>
      <c r="C48" s="532" t="s">
        <v>166</v>
      </c>
      <c r="D48" s="532"/>
      <c r="E48" s="181"/>
      <c r="F48" s="187"/>
      <c r="G48" s="187"/>
      <c r="H48" s="188">
        <v>0</v>
      </c>
      <c r="I48" s="188">
        <v>0</v>
      </c>
      <c r="J48" s="189"/>
    </row>
    <row r="49" spans="1:10" ht="9.9499999999999993" customHeight="1">
      <c r="A49" s="185"/>
      <c r="B49" s="181"/>
      <c r="C49" s="181"/>
      <c r="D49" s="190"/>
      <c r="E49" s="181"/>
      <c r="F49" s="194"/>
      <c r="G49" s="194"/>
      <c r="H49" s="195"/>
      <c r="I49" s="195"/>
      <c r="J49" s="189"/>
    </row>
    <row r="50" spans="1:10" ht="12.75">
      <c r="A50" s="196"/>
      <c r="B50" s="529" t="s">
        <v>172</v>
      </c>
      <c r="C50" s="529"/>
      <c r="D50" s="529"/>
      <c r="E50" s="197"/>
      <c r="F50" s="203"/>
      <c r="G50" s="203"/>
      <c r="H50" s="199">
        <f>+H34+H44</f>
        <v>3389292820</v>
      </c>
      <c r="I50" s="199">
        <f>+I34+I44</f>
        <v>4857181647</v>
      </c>
      <c r="J50" s="200"/>
    </row>
    <row r="51" spans="1:10" ht="12.75">
      <c r="A51" s="185"/>
      <c r="B51" s="186"/>
      <c r="C51" s="186"/>
      <c r="D51" s="190"/>
      <c r="E51" s="181"/>
      <c r="F51" s="194"/>
      <c r="G51" s="194"/>
      <c r="H51" s="195"/>
      <c r="I51" s="195"/>
      <c r="J51" s="189"/>
    </row>
    <row r="52" spans="1:10" ht="12.75">
      <c r="A52" s="185"/>
      <c r="B52" s="530" t="s">
        <v>173</v>
      </c>
      <c r="C52" s="530"/>
      <c r="D52" s="530"/>
      <c r="E52" s="181"/>
      <c r="F52" s="187"/>
      <c r="G52" s="187"/>
      <c r="H52" s="204">
        <f>ESF!J40-ESF!J33</f>
        <v>6409003038</v>
      </c>
      <c r="I52" s="204">
        <f>ESF!I40-ESF!I33</f>
        <v>4982762264</v>
      </c>
      <c r="J52" s="189"/>
    </row>
    <row r="53" spans="1:10" ht="12.75">
      <c r="A53" s="185"/>
      <c r="B53" s="186"/>
      <c r="C53" s="186"/>
      <c r="D53" s="190"/>
      <c r="E53" s="181"/>
      <c r="F53" s="194"/>
      <c r="G53" s="194"/>
      <c r="H53" s="195"/>
      <c r="I53" s="195"/>
      <c r="J53" s="189"/>
    </row>
    <row r="54" spans="1:10" ht="12.75">
      <c r="A54" s="205"/>
      <c r="B54" s="533" t="s">
        <v>174</v>
      </c>
      <c r="C54" s="533"/>
      <c r="D54" s="533"/>
      <c r="E54" s="206"/>
      <c r="F54" s="207"/>
      <c r="G54" s="207"/>
      <c r="H54" s="208">
        <f>H31+H50+H52</f>
        <v>10052356267</v>
      </c>
      <c r="I54" s="208">
        <f>I31+I50+I52</f>
        <v>9839943911</v>
      </c>
      <c r="J54" s="209"/>
    </row>
    <row r="55" spans="1:10" ht="6" customHeight="1">
      <c r="B55" s="531"/>
      <c r="C55" s="531"/>
      <c r="D55" s="531"/>
      <c r="E55" s="531"/>
      <c r="F55" s="531"/>
      <c r="G55" s="531"/>
      <c r="H55" s="531"/>
      <c r="I55" s="531"/>
      <c r="J55" s="531"/>
    </row>
    <row r="56" spans="1:10" ht="6" customHeight="1">
      <c r="B56" s="210"/>
      <c r="C56" s="210"/>
      <c r="D56" s="211"/>
      <c r="E56" s="212"/>
      <c r="F56" s="211"/>
      <c r="G56" s="212"/>
      <c r="H56" s="212"/>
      <c r="I56" s="212"/>
    </row>
    <row r="57" spans="1:10" s="164" customFormat="1" ht="15" customHeight="1">
      <c r="A57" s="165"/>
      <c r="B57" s="532" t="s">
        <v>78</v>
      </c>
      <c r="C57" s="532"/>
      <c r="D57" s="532"/>
      <c r="E57" s="532"/>
      <c r="F57" s="532"/>
      <c r="G57" s="532"/>
      <c r="H57" s="532"/>
      <c r="I57" s="532"/>
      <c r="J57" s="532"/>
    </row>
    <row r="58" spans="1:10" s="164" customFormat="1" ht="28.5" customHeight="1">
      <c r="A58" s="165"/>
      <c r="B58" s="190"/>
      <c r="C58" s="213"/>
      <c r="D58" s="214"/>
      <c r="E58" s="214"/>
      <c r="F58" s="165"/>
      <c r="G58" s="215"/>
      <c r="H58" s="239" t="str">
        <f>IF(H54=ESF!J40," ","ERROR")</f>
        <v xml:space="preserve"> </v>
      </c>
      <c r="I58" s="239" t="str">
        <f>IF(I54=ESF!I40," ","ERROR")</f>
        <v xml:space="preserve"> </v>
      </c>
      <c r="J58" s="214"/>
    </row>
    <row r="59" spans="1:10" s="164" customFormat="1" ht="25.5" customHeight="1">
      <c r="A59" s="165"/>
      <c r="B59" s="190"/>
      <c r="C59" s="470"/>
      <c r="D59" s="470"/>
      <c r="E59" s="214"/>
      <c r="F59" s="165"/>
      <c r="G59" s="471"/>
      <c r="H59" s="471"/>
      <c r="I59" s="214"/>
      <c r="J59" s="214"/>
    </row>
    <row r="60" spans="1:10" s="164" customFormat="1" ht="14.1" customHeight="1">
      <c r="A60" s="165"/>
      <c r="B60" s="195"/>
      <c r="C60" s="472"/>
      <c r="D60" s="472"/>
      <c r="E60" s="214"/>
      <c r="F60" s="214"/>
      <c r="G60" s="472"/>
      <c r="H60" s="472"/>
      <c r="I60" s="181"/>
      <c r="J60" s="214"/>
    </row>
    <row r="61" spans="1:10" s="164" customFormat="1" ht="14.1" customHeight="1">
      <c r="A61" s="165"/>
      <c r="B61" s="216"/>
      <c r="C61" s="467"/>
      <c r="D61" s="467"/>
      <c r="E61" s="217"/>
      <c r="F61" s="217"/>
      <c r="G61" s="467"/>
      <c r="H61" s="467"/>
      <c r="I61" s="181"/>
      <c r="J61" s="214"/>
    </row>
  </sheetData>
  <sheetProtection selectLockedCells="1"/>
  <mergeCells count="45">
    <mergeCell ref="C61:D61"/>
    <mergeCell ref="G61:H61"/>
    <mergeCell ref="B54:D54"/>
    <mergeCell ref="B55:J55"/>
    <mergeCell ref="B57:J57"/>
    <mergeCell ref="C59:D59"/>
    <mergeCell ref="G59:H59"/>
    <mergeCell ref="C60:D60"/>
    <mergeCell ref="G60:H60"/>
    <mergeCell ref="B52:D52"/>
    <mergeCell ref="B33:D33"/>
    <mergeCell ref="B34:D34"/>
    <mergeCell ref="C35:D35"/>
    <mergeCell ref="C41:D41"/>
    <mergeCell ref="C42:D42"/>
    <mergeCell ref="B44:D44"/>
    <mergeCell ref="C45:D45"/>
    <mergeCell ref="C46:D46"/>
    <mergeCell ref="C47:D47"/>
    <mergeCell ref="C48:D48"/>
    <mergeCell ref="B50:D50"/>
    <mergeCell ref="B31:D31"/>
    <mergeCell ref="B15:D15"/>
    <mergeCell ref="B16:D16"/>
    <mergeCell ref="B17:D17"/>
    <mergeCell ref="C18:D18"/>
    <mergeCell ref="C22:D22"/>
    <mergeCell ref="C23:D23"/>
    <mergeCell ref="B25:D25"/>
    <mergeCell ref="C26:D26"/>
    <mergeCell ref="C27:D27"/>
    <mergeCell ref="C28:D28"/>
    <mergeCell ref="C29:D29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</mergeCells>
  <printOptions horizontalCentered="1" verticalCentered="1"/>
  <pageMargins left="0.59055118110236227" right="0.39370078740157483" top="0.59055118110236227" bottom="0.59055118110236227" header="0" footer="0"/>
  <pageSetup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19" zoomScaleNormal="100" workbookViewId="0">
      <selection activeCell="K63" sqref="K63"/>
    </sheetView>
  </sheetViews>
  <sheetFormatPr baseColWidth="10" defaultRowHeight="12"/>
  <cols>
    <col min="1" max="1" width="3.7109375" style="115" customWidth="1"/>
    <col min="2" max="2" width="11.7109375" style="136" customWidth="1"/>
    <col min="3" max="3" width="57.42578125" style="136" customWidth="1"/>
    <col min="4" max="6" width="18.7109375" style="137" customWidth="1"/>
    <col min="7" max="7" width="15.85546875" style="137" customWidth="1"/>
    <col min="8" max="8" width="16.140625" style="137" customWidth="1"/>
    <col min="9" max="9" width="3.28515625" style="115" customWidth="1"/>
    <col min="10" max="16384" width="11.42578125" style="18"/>
  </cols>
  <sheetData>
    <row r="1" spans="1:9" ht="6" customHeight="1">
      <c r="A1" s="76"/>
      <c r="B1" s="77"/>
      <c r="C1" s="76"/>
      <c r="D1" s="534"/>
      <c r="E1" s="534"/>
      <c r="F1" s="535"/>
      <c r="G1" s="535"/>
      <c r="H1" s="535"/>
      <c r="I1" s="535"/>
    </row>
    <row r="2" spans="1:9" s="17" customFormat="1" ht="6" customHeight="1">
      <c r="B2" s="36"/>
    </row>
    <row r="3" spans="1:9" s="17" customFormat="1" ht="14.1" customHeight="1">
      <c r="B3" s="81"/>
      <c r="C3" s="506" t="s">
        <v>193</v>
      </c>
      <c r="D3" s="506"/>
      <c r="E3" s="506"/>
      <c r="F3" s="506"/>
      <c r="G3" s="506"/>
      <c r="H3" s="81"/>
      <c r="I3" s="81"/>
    </row>
    <row r="4" spans="1:9" ht="14.1" customHeight="1">
      <c r="B4" s="81"/>
      <c r="C4" s="506" t="s">
        <v>132</v>
      </c>
      <c r="D4" s="506"/>
      <c r="E4" s="506"/>
      <c r="F4" s="506"/>
      <c r="G4" s="506"/>
      <c r="H4" s="81"/>
      <c r="I4" s="81"/>
    </row>
    <row r="5" spans="1:9" ht="14.1" customHeight="1">
      <c r="B5" s="81"/>
      <c r="C5" s="506" t="s">
        <v>215</v>
      </c>
      <c r="D5" s="506"/>
      <c r="E5" s="506"/>
      <c r="F5" s="506"/>
      <c r="G5" s="506"/>
      <c r="H5" s="81"/>
      <c r="I5" s="81"/>
    </row>
    <row r="6" spans="1:9" ht="14.1" customHeight="1">
      <c r="B6" s="81"/>
      <c r="C6" s="506" t="s">
        <v>133</v>
      </c>
      <c r="D6" s="506"/>
      <c r="E6" s="506"/>
      <c r="F6" s="506"/>
      <c r="G6" s="506"/>
      <c r="H6" s="81"/>
      <c r="I6" s="81"/>
    </row>
    <row r="7" spans="1:9" s="17" customFormat="1" ht="3" customHeight="1">
      <c r="A7" s="65"/>
      <c r="B7" s="22"/>
      <c r="C7" s="536"/>
      <c r="D7" s="536"/>
      <c r="E7" s="536"/>
      <c r="F7" s="536"/>
      <c r="G7" s="536"/>
      <c r="H7" s="536"/>
      <c r="I7" s="536"/>
    </row>
    <row r="8" spans="1:9" ht="20.100000000000001" customHeight="1">
      <c r="A8" s="65"/>
      <c r="B8" s="22" t="s">
        <v>4</v>
      </c>
      <c r="C8" s="461" t="s">
        <v>453</v>
      </c>
      <c r="D8" s="461"/>
      <c r="E8" s="461"/>
      <c r="F8" s="461"/>
      <c r="G8" s="461"/>
      <c r="H8" s="116"/>
      <c r="I8" s="116"/>
    </row>
    <row r="9" spans="1:9" ht="3" customHeight="1">
      <c r="A9" s="65"/>
      <c r="B9" s="65"/>
      <c r="C9" s="65" t="s">
        <v>134</v>
      </c>
      <c r="D9" s="65"/>
      <c r="E9" s="65"/>
      <c r="F9" s="65"/>
      <c r="G9" s="65"/>
      <c r="H9" s="65"/>
      <c r="I9" s="65"/>
    </row>
    <row r="10" spans="1:9" s="17" customFormat="1" ht="3" customHeight="1">
      <c r="A10" s="65"/>
      <c r="B10" s="65"/>
      <c r="C10" s="65"/>
      <c r="D10" s="65"/>
      <c r="E10" s="65"/>
      <c r="F10" s="65"/>
      <c r="G10" s="65"/>
      <c r="H10" s="65"/>
      <c r="I10" s="65"/>
    </row>
    <row r="11" spans="1:9" s="17" customFormat="1" ht="63.75">
      <c r="A11" s="117"/>
      <c r="B11" s="459" t="s">
        <v>76</v>
      </c>
      <c r="C11" s="459"/>
      <c r="D11" s="118" t="s">
        <v>49</v>
      </c>
      <c r="E11" s="118" t="s">
        <v>135</v>
      </c>
      <c r="F11" s="118" t="s">
        <v>136</v>
      </c>
      <c r="G11" s="118" t="s">
        <v>137</v>
      </c>
      <c r="H11" s="118" t="s">
        <v>138</v>
      </c>
      <c r="I11" s="119"/>
    </row>
    <row r="12" spans="1:9" s="17" customFormat="1" ht="3" customHeight="1">
      <c r="A12" s="120"/>
      <c r="B12" s="65"/>
      <c r="C12" s="65"/>
      <c r="D12" s="65"/>
      <c r="E12" s="65"/>
      <c r="F12" s="65"/>
      <c r="G12" s="65"/>
      <c r="H12" s="65"/>
      <c r="I12" s="121"/>
    </row>
    <row r="13" spans="1:9" s="17" customFormat="1" ht="3" customHeight="1">
      <c r="A13" s="33"/>
      <c r="B13" s="122"/>
      <c r="C13" s="40"/>
      <c r="D13" s="41"/>
      <c r="E13" s="66"/>
      <c r="F13" s="55"/>
      <c r="G13" s="36"/>
      <c r="H13" s="122"/>
      <c r="I13" s="123"/>
    </row>
    <row r="14" spans="1:9" ht="12.75">
      <c r="A14" s="73"/>
      <c r="B14" s="464" t="s">
        <v>58</v>
      </c>
      <c r="C14" s="464"/>
      <c r="D14" s="124">
        <v>0</v>
      </c>
      <c r="E14" s="124">
        <f>ESF!J56</f>
        <v>-163153411</v>
      </c>
      <c r="F14" s="124">
        <f>ESF!I56-EVHP!E14</f>
        <v>-25881</v>
      </c>
      <c r="G14" s="124">
        <v>0</v>
      </c>
      <c r="H14" s="125">
        <f>SUM(D14:G14)</f>
        <v>-163179292</v>
      </c>
      <c r="I14" s="123"/>
    </row>
    <row r="15" spans="1:9" ht="9.9499999999999993" customHeight="1">
      <c r="A15" s="73"/>
      <c r="B15" s="126"/>
      <c r="C15" s="41"/>
      <c r="D15" s="127"/>
      <c r="E15" s="127"/>
      <c r="F15" s="127"/>
      <c r="G15" s="127"/>
      <c r="H15" s="127"/>
      <c r="I15" s="123"/>
    </row>
    <row r="16" spans="1:9" ht="12.75">
      <c r="A16" s="73"/>
      <c r="B16" s="537" t="s">
        <v>139</v>
      </c>
      <c r="C16" s="537"/>
      <c r="D16" s="128">
        <f>SUM(D17:D19)</f>
        <v>1035911361</v>
      </c>
      <c r="E16" s="128">
        <f>SUM(E17:E19)</f>
        <v>0</v>
      </c>
      <c r="F16" s="128">
        <f>SUM(F17:F19)</f>
        <v>0</v>
      </c>
      <c r="G16" s="128">
        <f>SUM(G17:G19)</f>
        <v>0</v>
      </c>
      <c r="H16" s="128">
        <f>SUM(D16:G16)</f>
        <v>1035911361</v>
      </c>
      <c r="I16" s="123"/>
    </row>
    <row r="17" spans="1:11" ht="12.75">
      <c r="A17" s="33"/>
      <c r="B17" s="462" t="s">
        <v>140</v>
      </c>
      <c r="C17" s="462"/>
      <c r="D17" s="129">
        <f>ESF!J46</f>
        <v>1035911361</v>
      </c>
      <c r="E17" s="129">
        <v>0</v>
      </c>
      <c r="F17" s="129">
        <v>0</v>
      </c>
      <c r="G17" s="129">
        <v>0</v>
      </c>
      <c r="H17" s="127">
        <f>SUM(D17:G17)</f>
        <v>1035911361</v>
      </c>
      <c r="I17" s="123"/>
    </row>
    <row r="18" spans="1:11" ht="12.75">
      <c r="A18" s="33"/>
      <c r="B18" s="462" t="s">
        <v>51</v>
      </c>
      <c r="C18" s="462"/>
      <c r="D18" s="129">
        <v>0</v>
      </c>
      <c r="E18" s="129">
        <v>0</v>
      </c>
      <c r="F18" s="129">
        <v>0</v>
      </c>
      <c r="G18" s="129">
        <v>0</v>
      </c>
      <c r="H18" s="127">
        <f t="shared" ref="H18:H25" si="0">SUM(D18:G18)</f>
        <v>0</v>
      </c>
      <c r="I18" s="123"/>
    </row>
    <row r="19" spans="1:11" ht="12.75">
      <c r="A19" s="33"/>
      <c r="B19" s="462" t="s">
        <v>141</v>
      </c>
      <c r="C19" s="462"/>
      <c r="D19" s="129">
        <v>0</v>
      </c>
      <c r="E19" s="129">
        <v>0</v>
      </c>
      <c r="F19" s="129">
        <v>0</v>
      </c>
      <c r="G19" s="129">
        <v>0</v>
      </c>
      <c r="H19" s="127">
        <f t="shared" si="0"/>
        <v>0</v>
      </c>
      <c r="I19" s="123"/>
    </row>
    <row r="20" spans="1:11" ht="9.9499999999999993" customHeight="1">
      <c r="A20" s="73"/>
      <c r="B20" s="126"/>
      <c r="C20" s="41"/>
      <c r="D20" s="127"/>
      <c r="E20" s="127"/>
      <c r="F20" s="127"/>
      <c r="G20" s="127"/>
      <c r="H20" s="127"/>
      <c r="I20" s="123"/>
    </row>
    <row r="21" spans="1:11" ht="12.75">
      <c r="A21" s="73"/>
      <c r="B21" s="537" t="s">
        <v>142</v>
      </c>
      <c r="C21" s="537"/>
      <c r="D21" s="128">
        <f>SUM(D22:D25)</f>
        <v>0</v>
      </c>
      <c r="E21" s="128">
        <f>SUM(E22:E25)</f>
        <v>-2627147114</v>
      </c>
      <c r="F21" s="128">
        <f>SUM(F22:F25)</f>
        <v>-1318003949</v>
      </c>
      <c r="G21" s="128">
        <f>SUM(G22:G25)</f>
        <v>0</v>
      </c>
      <c r="H21" s="128">
        <f t="shared" si="0"/>
        <v>-3945151063</v>
      </c>
      <c r="I21" s="123"/>
    </row>
    <row r="22" spans="1:11" ht="12.75">
      <c r="A22" s="33"/>
      <c r="B22" s="462" t="s">
        <v>143</v>
      </c>
      <c r="C22" s="462"/>
      <c r="D22" s="129">
        <v>0</v>
      </c>
      <c r="E22" s="129">
        <v>0</v>
      </c>
      <c r="F22" s="129">
        <f>ESF!J52</f>
        <v>-1318003949</v>
      </c>
      <c r="G22" s="129">
        <v>0</v>
      </c>
      <c r="H22" s="127">
        <f>SUM(D22:G22)</f>
        <v>-1318003949</v>
      </c>
      <c r="I22" s="123"/>
    </row>
    <row r="23" spans="1:11" ht="12.75">
      <c r="A23" s="33"/>
      <c r="B23" s="462" t="s">
        <v>55</v>
      </c>
      <c r="C23" s="462"/>
      <c r="D23" s="129">
        <v>0</v>
      </c>
      <c r="E23" s="129">
        <f>ESF!J53</f>
        <v>-2627147114</v>
      </c>
      <c r="F23" s="129">
        <v>0</v>
      </c>
      <c r="G23" s="129">
        <v>0</v>
      </c>
      <c r="H23" s="127">
        <f>SUM(D23:G23)</f>
        <v>-2627147114</v>
      </c>
      <c r="I23" s="123"/>
    </row>
    <row r="24" spans="1:11" ht="12.75">
      <c r="A24" s="33"/>
      <c r="B24" s="462" t="s">
        <v>144</v>
      </c>
      <c r="C24" s="462"/>
      <c r="D24" s="129">
        <v>0</v>
      </c>
      <c r="E24" s="129">
        <v>0</v>
      </c>
      <c r="F24" s="129">
        <v>0</v>
      </c>
      <c r="G24" s="129">
        <v>0</v>
      </c>
      <c r="H24" s="127">
        <f t="shared" si="0"/>
        <v>0</v>
      </c>
      <c r="I24" s="123"/>
    </row>
    <row r="25" spans="1:11" ht="12.75">
      <c r="A25" s="33"/>
      <c r="B25" s="462" t="s">
        <v>57</v>
      </c>
      <c r="C25" s="462"/>
      <c r="D25" s="129">
        <v>0</v>
      </c>
      <c r="E25" s="129">
        <v>0</v>
      </c>
      <c r="F25" s="129">
        <v>0</v>
      </c>
      <c r="G25" s="129">
        <v>0</v>
      </c>
      <c r="H25" s="127">
        <f t="shared" si="0"/>
        <v>0</v>
      </c>
      <c r="I25" s="123"/>
    </row>
    <row r="26" spans="1:11" ht="9.9499999999999993" customHeight="1">
      <c r="A26" s="73"/>
      <c r="B26" s="126"/>
      <c r="C26" s="41"/>
      <c r="D26" s="127"/>
      <c r="E26" s="127"/>
      <c r="F26" s="127"/>
      <c r="G26" s="127"/>
      <c r="H26" s="127"/>
      <c r="I26" s="123"/>
    </row>
    <row r="27" spans="1:11" ht="19.5" thickBot="1">
      <c r="A27" s="73"/>
      <c r="B27" s="538" t="s">
        <v>199</v>
      </c>
      <c r="C27" s="538"/>
      <c r="D27" s="130">
        <f>D14+D16+D21</f>
        <v>1035911361</v>
      </c>
      <c r="E27" s="130">
        <f>E14+E16+E21</f>
        <v>-2790300525</v>
      </c>
      <c r="F27" s="130">
        <f>F16+F21</f>
        <v>-1318003949</v>
      </c>
      <c r="G27" s="130">
        <f>G14+G16+G21</f>
        <v>0</v>
      </c>
      <c r="H27" s="130">
        <f>SUM(D27:G27)</f>
        <v>-3072393113</v>
      </c>
      <c r="I27" s="123"/>
      <c r="K27" s="240" t="str">
        <f>IF(H27=ESF!J63," ","ERROR")</f>
        <v xml:space="preserve"> </v>
      </c>
    </row>
    <row r="28" spans="1:11" ht="12.75">
      <c r="A28" s="33"/>
      <c r="B28" s="41"/>
      <c r="C28" s="55"/>
      <c r="D28" s="127"/>
      <c r="E28" s="127"/>
      <c r="F28" s="127"/>
      <c r="G28" s="127"/>
      <c r="H28" s="127"/>
      <c r="I28" s="123"/>
    </row>
    <row r="29" spans="1:11" ht="12.75">
      <c r="A29" s="73"/>
      <c r="B29" s="537" t="s">
        <v>145</v>
      </c>
      <c r="C29" s="537"/>
      <c r="D29" s="128">
        <f>SUM(D30:D32)</f>
        <v>702900</v>
      </c>
      <c r="E29" s="128">
        <f>SUM(E30:E32)</f>
        <v>0</v>
      </c>
      <c r="F29" s="128">
        <f>SUM(F30:F32)</f>
        <v>0</v>
      </c>
      <c r="G29" s="128">
        <f>SUM(G30:G32)</f>
        <v>0</v>
      </c>
      <c r="H29" s="128">
        <f>SUM(D29:G29)</f>
        <v>702900</v>
      </c>
      <c r="I29" s="123"/>
    </row>
    <row r="30" spans="1:11" ht="12.75">
      <c r="A30" s="33"/>
      <c r="B30" s="462" t="s">
        <v>50</v>
      </c>
      <c r="C30" s="462"/>
      <c r="D30" s="129">
        <f>ESF!I46-EVHP!D17</f>
        <v>702900</v>
      </c>
      <c r="E30" s="129">
        <v>0</v>
      </c>
      <c r="F30" s="129">
        <v>0</v>
      </c>
      <c r="G30" s="129">
        <v>0</v>
      </c>
      <c r="H30" s="127">
        <f>SUM(D30:G30)</f>
        <v>702900</v>
      </c>
      <c r="I30" s="123"/>
    </row>
    <row r="31" spans="1:11" ht="12.75">
      <c r="A31" s="33"/>
      <c r="B31" s="462" t="s">
        <v>51</v>
      </c>
      <c r="C31" s="462"/>
      <c r="D31" s="129">
        <v>0</v>
      </c>
      <c r="E31" s="129">
        <v>0</v>
      </c>
      <c r="F31" s="129">
        <v>0</v>
      </c>
      <c r="G31" s="129">
        <v>0</v>
      </c>
      <c r="H31" s="127">
        <f>SUM(D31:G31)</f>
        <v>0</v>
      </c>
      <c r="I31" s="123"/>
    </row>
    <row r="32" spans="1:11" ht="12.75">
      <c r="A32" s="33"/>
      <c r="B32" s="462" t="s">
        <v>141</v>
      </c>
      <c r="C32" s="462"/>
      <c r="D32" s="129">
        <v>0</v>
      </c>
      <c r="E32" s="129">
        <v>0</v>
      </c>
      <c r="F32" s="129">
        <v>0</v>
      </c>
      <c r="G32" s="129">
        <v>0</v>
      </c>
      <c r="H32" s="127">
        <f>SUM(D32:G32)</f>
        <v>0</v>
      </c>
      <c r="I32" s="123"/>
    </row>
    <row r="33" spans="1:11" ht="9.9499999999999993" customHeight="1">
      <c r="A33" s="73"/>
      <c r="B33" s="126"/>
      <c r="C33" s="41"/>
      <c r="D33" s="127"/>
      <c r="E33" s="127"/>
      <c r="F33" s="127"/>
      <c r="G33" s="127"/>
      <c r="H33" s="127"/>
      <c r="I33" s="123"/>
    </row>
    <row r="34" spans="1:11" ht="12.75">
      <c r="A34" s="73" t="s">
        <v>134</v>
      </c>
      <c r="B34" s="537" t="s">
        <v>142</v>
      </c>
      <c r="C34" s="537"/>
      <c r="D34" s="128">
        <f>SUM(D35:D38)</f>
        <v>0</v>
      </c>
      <c r="E34" s="128">
        <f>SUM(E35:E38)</f>
        <v>-1174455401</v>
      </c>
      <c r="F34" s="128">
        <f>SUM(F35:F38)</f>
        <v>1436865191</v>
      </c>
      <c r="G34" s="128">
        <f>SUM(G35:G38)</f>
        <v>0</v>
      </c>
      <c r="H34" s="128">
        <f>SUM(D34:G34)</f>
        <v>262409790</v>
      </c>
      <c r="I34" s="123"/>
    </row>
    <row r="35" spans="1:11" ht="12.75">
      <c r="A35" s="33"/>
      <c r="B35" s="462" t="s">
        <v>143</v>
      </c>
      <c r="C35" s="462"/>
      <c r="D35" s="129">
        <v>0</v>
      </c>
      <c r="E35" s="129">
        <v>0</v>
      </c>
      <c r="F35" s="129">
        <f>ESF!I52</f>
        <v>1436865191</v>
      </c>
      <c r="G35" s="129">
        <v>0</v>
      </c>
      <c r="H35" s="127">
        <f>SUM(D35:G35)</f>
        <v>1436865191</v>
      </c>
      <c r="I35" s="123"/>
    </row>
    <row r="36" spans="1:11" ht="12.75">
      <c r="A36" s="33"/>
      <c r="B36" s="462" t="s">
        <v>55</v>
      </c>
      <c r="C36" s="462"/>
      <c r="D36" s="129">
        <v>0</v>
      </c>
      <c r="E36" s="129">
        <f>ESF!I53-EVHP!E23</f>
        <v>-1174455401</v>
      </c>
      <c r="F36" s="129">
        <v>0</v>
      </c>
      <c r="G36" s="129">
        <v>0</v>
      </c>
      <c r="H36" s="127">
        <f>SUM(D36:G36)</f>
        <v>-1174455401</v>
      </c>
      <c r="I36" s="123"/>
    </row>
    <row r="37" spans="1:11" ht="12.75">
      <c r="A37" s="33"/>
      <c r="B37" s="462" t="s">
        <v>144</v>
      </c>
      <c r="C37" s="462"/>
      <c r="D37" s="129">
        <v>0</v>
      </c>
      <c r="E37" s="129">
        <v>0</v>
      </c>
      <c r="F37" s="129">
        <v>0</v>
      </c>
      <c r="G37" s="129">
        <v>0</v>
      </c>
      <c r="H37" s="127">
        <f>SUM(D37:G37)</f>
        <v>0</v>
      </c>
      <c r="I37" s="123"/>
    </row>
    <row r="38" spans="1:11" ht="12.75">
      <c r="A38" s="33"/>
      <c r="B38" s="462" t="s">
        <v>57</v>
      </c>
      <c r="C38" s="462"/>
      <c r="D38" s="129">
        <v>0</v>
      </c>
      <c r="E38" s="129">
        <v>0</v>
      </c>
      <c r="F38" s="129">
        <v>0</v>
      </c>
      <c r="G38" s="129">
        <v>0</v>
      </c>
      <c r="H38" s="127">
        <f>SUM(D38:G38)</f>
        <v>0</v>
      </c>
      <c r="I38" s="123"/>
    </row>
    <row r="39" spans="1:11" ht="9.9499999999999993" customHeight="1">
      <c r="A39" s="73"/>
      <c r="B39" s="126"/>
      <c r="C39" s="41"/>
      <c r="D39" s="127"/>
      <c r="E39" s="127"/>
      <c r="F39" s="127"/>
      <c r="G39" s="127"/>
      <c r="H39" s="127"/>
      <c r="I39" s="123"/>
    </row>
    <row r="40" spans="1:11" ht="18.75">
      <c r="A40" s="131"/>
      <c r="B40" s="539" t="s">
        <v>200</v>
      </c>
      <c r="C40" s="539"/>
      <c r="D40" s="132">
        <f>D27+D29+D34</f>
        <v>1036614261</v>
      </c>
      <c r="E40" s="132">
        <f>E21+E29+E34</f>
        <v>-3801602515</v>
      </c>
      <c r="F40" s="132">
        <f>F29+F34</f>
        <v>1436865191</v>
      </c>
      <c r="G40" s="132">
        <f>G27+G29+G34</f>
        <v>0</v>
      </c>
      <c r="H40" s="132">
        <f>D40+E40+F40+H14</f>
        <v>-1491302355</v>
      </c>
      <c r="I40" s="133"/>
      <c r="K40" s="240" t="str">
        <f>IF(H40=ESF!I63," ","ERROR")</f>
        <v xml:space="preserve"> </v>
      </c>
    </row>
    <row r="41" spans="1:11" ht="6" customHeight="1">
      <c r="A41" s="134"/>
      <c r="B41" s="134"/>
      <c r="C41" s="134"/>
      <c r="D41" s="134"/>
      <c r="E41" s="134"/>
      <c r="F41" s="134"/>
      <c r="G41" s="134"/>
      <c r="H41" s="134"/>
      <c r="I41" s="135"/>
    </row>
    <row r="42" spans="1:11" ht="6" customHeight="1">
      <c r="D42" s="136"/>
      <c r="E42" s="136"/>
      <c r="I42" s="40"/>
    </row>
    <row r="43" spans="1:11" ht="15" customHeight="1">
      <c r="A43" s="17"/>
      <c r="B43" s="469" t="s">
        <v>78</v>
      </c>
      <c r="C43" s="469"/>
      <c r="D43" s="469"/>
      <c r="E43" s="469"/>
      <c r="F43" s="469"/>
      <c r="G43" s="469"/>
      <c r="H43" s="469"/>
      <c r="I43" s="469"/>
      <c r="J43" s="55"/>
    </row>
    <row r="44" spans="1:11" ht="9.75" customHeight="1">
      <c r="A44" s="17"/>
      <c r="B44" s="55"/>
      <c r="C44" s="56"/>
      <c r="D44" s="57"/>
      <c r="E44" s="57"/>
      <c r="F44" s="17"/>
      <c r="G44" s="58"/>
      <c r="H44" s="56"/>
      <c r="I44" s="57"/>
      <c r="J44" s="57"/>
    </row>
    <row r="45" spans="1:11" ht="50.1" customHeight="1">
      <c r="A45" s="17"/>
      <c r="B45" s="55"/>
      <c r="C45" s="470"/>
      <c r="D45" s="470"/>
      <c r="E45" s="57"/>
      <c r="F45" s="17"/>
      <c r="G45" s="471"/>
      <c r="H45" s="471"/>
      <c r="I45" s="57"/>
      <c r="J45" s="57"/>
    </row>
    <row r="46" spans="1:11" ht="14.1" customHeight="1">
      <c r="A46" s="17"/>
      <c r="B46" s="62"/>
      <c r="C46" s="472"/>
      <c r="D46" s="472"/>
      <c r="E46" s="57"/>
      <c r="F46" s="57"/>
      <c r="G46" s="472"/>
      <c r="H46" s="472"/>
      <c r="I46" s="41"/>
      <c r="J46" s="57"/>
    </row>
    <row r="47" spans="1:11" ht="14.1" customHeight="1">
      <c r="A47" s="17"/>
      <c r="B47" s="63"/>
      <c r="C47" s="467"/>
      <c r="D47" s="467"/>
      <c r="E47" s="64"/>
      <c r="F47" s="64"/>
      <c r="G47" s="467"/>
      <c r="H47" s="467"/>
      <c r="I47" s="41"/>
      <c r="J47" s="57"/>
    </row>
    <row r="48" spans="1:11">
      <c r="C48" s="87"/>
      <c r="D48" s="378"/>
      <c r="E48" s="378"/>
      <c r="F48" s="378"/>
      <c r="G48" s="378"/>
      <c r="H48" s="378"/>
    </row>
    <row r="49" spans="3:8">
      <c r="C49" s="87"/>
      <c r="D49" s="378"/>
      <c r="E49" s="378"/>
      <c r="F49" s="378"/>
      <c r="G49" s="378"/>
      <c r="H49" s="378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WhiteSpace="0" topLeftCell="A34" zoomScale="80" zoomScaleNormal="80" workbookViewId="0">
      <selection activeCell="K63" sqref="K63"/>
    </sheetView>
  </sheetViews>
  <sheetFormatPr baseColWidth="10" defaultRowHeight="12"/>
  <cols>
    <col min="1" max="1" width="1.28515625" style="19" customWidth="1"/>
    <col min="2" max="3" width="3.7109375" style="19" customWidth="1"/>
    <col min="4" max="4" width="23.85546875" style="19" customWidth="1"/>
    <col min="5" max="5" width="21.42578125" style="19" customWidth="1"/>
    <col min="6" max="6" width="17.28515625" style="19" customWidth="1"/>
    <col min="7" max="8" width="18.7109375" style="36" customWidth="1"/>
    <col min="9" max="9" width="7.7109375" style="19" customWidth="1"/>
    <col min="10" max="11" width="3.7109375" style="18" customWidth="1"/>
    <col min="12" max="14" width="18.7109375" style="18" customWidth="1"/>
    <col min="15" max="15" width="19.7109375" style="18" customWidth="1"/>
    <col min="16" max="16" width="18.7109375" style="18" customWidth="1"/>
    <col min="17" max="17" width="1.85546875" style="18" customWidth="1"/>
    <col min="18" max="16384" width="11.42578125" style="18"/>
  </cols>
  <sheetData>
    <row r="1" spans="1:17" s="17" customFormat="1" ht="16.5" customHeight="1">
      <c r="B1" s="23"/>
      <c r="C1" s="23"/>
      <c r="D1" s="23"/>
      <c r="E1" s="460" t="s">
        <v>193</v>
      </c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23"/>
      <c r="Q1" s="23"/>
    </row>
    <row r="2" spans="1:17" ht="15" customHeight="1">
      <c r="B2" s="23"/>
      <c r="C2" s="23"/>
      <c r="D2" s="23"/>
      <c r="E2" s="460" t="s">
        <v>175</v>
      </c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23"/>
      <c r="Q2" s="23"/>
    </row>
    <row r="3" spans="1:17" ht="15" customHeight="1">
      <c r="B3" s="23"/>
      <c r="C3" s="23"/>
      <c r="D3" s="23"/>
      <c r="E3" s="460" t="s">
        <v>195</v>
      </c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23"/>
      <c r="Q3" s="23"/>
    </row>
    <row r="4" spans="1:17" ht="16.5" customHeight="1">
      <c r="B4" s="23"/>
      <c r="C4" s="23"/>
      <c r="D4" s="23"/>
      <c r="E4" s="460" t="s">
        <v>1</v>
      </c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23"/>
      <c r="Q4" s="23"/>
    </row>
    <row r="5" spans="1:17" ht="3" customHeight="1">
      <c r="C5" s="24"/>
      <c r="D5" s="218"/>
      <c r="E5" s="94"/>
      <c r="F5" s="94"/>
      <c r="G5" s="94"/>
      <c r="H5" s="94"/>
      <c r="I5" s="94"/>
      <c r="J5" s="94"/>
      <c r="K5" s="94"/>
      <c r="L5" s="94"/>
      <c r="M5" s="94"/>
      <c r="N5" s="94"/>
      <c r="O5" s="23"/>
      <c r="P5" s="17"/>
      <c r="Q5" s="17"/>
    </row>
    <row r="6" spans="1:17" ht="19.5" customHeight="1">
      <c r="A6" s="65"/>
      <c r="B6" s="506" t="s">
        <v>4</v>
      </c>
      <c r="C6" s="506"/>
      <c r="D6" s="506"/>
      <c r="E6" s="461" t="s">
        <v>453</v>
      </c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116"/>
      <c r="Q6" s="17"/>
    </row>
    <row r="7" spans="1:17" s="17" customFormat="1" ht="5.0999999999999996" customHeight="1">
      <c r="A7" s="19"/>
      <c r="B7" s="24"/>
      <c r="C7" s="24"/>
      <c r="D7" s="218"/>
      <c r="E7" s="24"/>
      <c r="F7" s="24"/>
      <c r="G7" s="219"/>
      <c r="H7" s="219"/>
      <c r="I7" s="218"/>
    </row>
    <row r="8" spans="1:17" s="17" customFormat="1" ht="3" customHeight="1">
      <c r="A8" s="19"/>
      <c r="B8" s="19"/>
      <c r="C8" s="220"/>
      <c r="D8" s="218"/>
      <c r="E8" s="220"/>
      <c r="F8" s="220"/>
      <c r="G8" s="221"/>
      <c r="H8" s="221"/>
      <c r="I8" s="218"/>
    </row>
    <row r="9" spans="1:17" s="17" customFormat="1" ht="31.5" customHeight="1">
      <c r="A9" s="222"/>
      <c r="B9" s="540" t="s">
        <v>76</v>
      </c>
      <c r="C9" s="540"/>
      <c r="D9" s="540"/>
      <c r="E9" s="540"/>
      <c r="F9" s="95"/>
      <c r="G9" s="90">
        <v>2014</v>
      </c>
      <c r="H9" s="90">
        <v>2013</v>
      </c>
      <c r="I9" s="223"/>
      <c r="J9" s="540" t="s">
        <v>76</v>
      </c>
      <c r="K9" s="540"/>
      <c r="L9" s="540"/>
      <c r="M9" s="540"/>
      <c r="N9" s="95"/>
      <c r="O9" s="90">
        <v>2014</v>
      </c>
      <c r="P9" s="90">
        <v>2013</v>
      </c>
      <c r="Q9" s="224"/>
    </row>
    <row r="10" spans="1:17" s="17" customFormat="1" ht="3" customHeight="1">
      <c r="A10" s="29"/>
      <c r="B10" s="19"/>
      <c r="C10" s="19"/>
      <c r="D10" s="30"/>
      <c r="E10" s="30"/>
      <c r="F10" s="30"/>
      <c r="G10" s="225"/>
      <c r="H10" s="225"/>
      <c r="I10" s="19"/>
      <c r="Q10" s="32"/>
    </row>
    <row r="11" spans="1:17" s="17" customFormat="1" ht="12.75">
      <c r="A11" s="33"/>
      <c r="B11" s="36"/>
      <c r="C11" s="34"/>
      <c r="D11" s="34"/>
      <c r="E11" s="34"/>
      <c r="F11" s="34"/>
      <c r="G11" s="225"/>
      <c r="H11" s="225"/>
      <c r="I11" s="36"/>
      <c r="Q11" s="32"/>
    </row>
    <row r="12" spans="1:17" ht="17.25" customHeight="1">
      <c r="A12" s="33"/>
      <c r="B12" s="541" t="s">
        <v>176</v>
      </c>
      <c r="C12" s="541"/>
      <c r="D12" s="541"/>
      <c r="E12" s="541"/>
      <c r="F12" s="541"/>
      <c r="G12" s="225"/>
      <c r="H12" s="225"/>
      <c r="I12" s="36"/>
      <c r="J12" s="541" t="s">
        <v>177</v>
      </c>
      <c r="K12" s="541"/>
      <c r="L12" s="541"/>
      <c r="M12" s="541"/>
      <c r="N12" s="541"/>
      <c r="O12" s="226"/>
      <c r="P12" s="226"/>
      <c r="Q12" s="32"/>
    </row>
    <row r="13" spans="1:17" ht="17.25" customHeight="1">
      <c r="A13" s="33"/>
      <c r="B13" s="36"/>
      <c r="C13" s="34"/>
      <c r="D13" s="36"/>
      <c r="E13" s="34"/>
      <c r="F13" s="34"/>
      <c r="G13" s="225"/>
      <c r="H13" s="225"/>
      <c r="I13" s="36"/>
      <c r="J13" s="36"/>
      <c r="K13" s="34"/>
      <c r="L13" s="34"/>
      <c r="M13" s="34"/>
      <c r="N13" s="34"/>
      <c r="O13" s="226"/>
      <c r="P13" s="226"/>
      <c r="Q13" s="32"/>
    </row>
    <row r="14" spans="1:17" ht="17.25" customHeight="1">
      <c r="A14" s="33"/>
      <c r="B14" s="36"/>
      <c r="C14" s="541" t="s">
        <v>67</v>
      </c>
      <c r="D14" s="541"/>
      <c r="E14" s="541"/>
      <c r="F14" s="541"/>
      <c r="G14" s="227">
        <f>SUM(G15:G25)</f>
        <v>24660159371</v>
      </c>
      <c r="H14" s="227">
        <f>SUM(H15:H25)</f>
        <v>21775264805</v>
      </c>
      <c r="I14" s="36"/>
      <c r="J14" s="36"/>
      <c r="K14" s="541" t="s">
        <v>67</v>
      </c>
      <c r="L14" s="541"/>
      <c r="M14" s="541"/>
      <c r="N14" s="541"/>
      <c r="O14" s="227">
        <f>SUM(O15:O17)</f>
        <v>1037504559</v>
      </c>
      <c r="P14" s="227">
        <f>SUM(P15:P17)</f>
        <v>2130899075</v>
      </c>
      <c r="Q14" s="32"/>
    </row>
    <row r="15" spans="1:17" ht="15" customHeight="1">
      <c r="A15" s="33"/>
      <c r="B15" s="36"/>
      <c r="C15" s="34"/>
      <c r="D15" s="542" t="s">
        <v>85</v>
      </c>
      <c r="E15" s="542"/>
      <c r="F15" s="542"/>
      <c r="G15" s="228">
        <f>EA!D13</f>
        <v>702108626</v>
      </c>
      <c r="H15" s="228">
        <f>EA!E13</f>
        <v>575624787</v>
      </c>
      <c r="I15" s="36"/>
      <c r="J15" s="36"/>
      <c r="K15" s="17"/>
      <c r="L15" s="543" t="s">
        <v>33</v>
      </c>
      <c r="M15" s="543"/>
      <c r="N15" s="543"/>
      <c r="O15" s="228">
        <v>0</v>
      </c>
      <c r="P15" s="228">
        <v>0</v>
      </c>
      <c r="Q15" s="32"/>
    </row>
    <row r="16" spans="1:17" ht="15" customHeight="1">
      <c r="A16" s="33"/>
      <c r="B16" s="36"/>
      <c r="C16" s="34"/>
      <c r="D16" s="542" t="s">
        <v>206</v>
      </c>
      <c r="E16" s="542"/>
      <c r="F16" s="542"/>
      <c r="G16" s="228">
        <f>EA!D14</f>
        <v>0</v>
      </c>
      <c r="H16" s="228">
        <f>EA!E14</f>
        <v>0</v>
      </c>
      <c r="I16" s="36"/>
      <c r="J16" s="36"/>
      <c r="K16" s="17"/>
      <c r="L16" s="543" t="s">
        <v>35</v>
      </c>
      <c r="M16" s="543"/>
      <c r="N16" s="543"/>
      <c r="O16" s="228">
        <v>0</v>
      </c>
      <c r="P16" s="228">
        <v>0</v>
      </c>
      <c r="Q16" s="32"/>
    </row>
    <row r="17" spans="1:18" ht="15" customHeight="1">
      <c r="A17" s="33"/>
      <c r="B17" s="36"/>
      <c r="C17" s="229"/>
      <c r="D17" s="542" t="s">
        <v>178</v>
      </c>
      <c r="E17" s="542"/>
      <c r="F17" s="542"/>
      <c r="G17" s="228">
        <f>EA!D15</f>
        <v>119360881</v>
      </c>
      <c r="H17" s="228">
        <f>EA!E15</f>
        <v>72445658</v>
      </c>
      <c r="I17" s="36"/>
      <c r="J17" s="36"/>
      <c r="K17" s="225"/>
      <c r="L17" s="543" t="s">
        <v>210</v>
      </c>
      <c r="M17" s="543"/>
      <c r="N17" s="543"/>
      <c r="O17" s="228">
        <f>702900+893278992+143522667</f>
        <v>1037504559</v>
      </c>
      <c r="P17" s="228">
        <f>12950806+2117948269</f>
        <v>2130899075</v>
      </c>
      <c r="Q17" s="32"/>
    </row>
    <row r="18" spans="1:18" ht="15" customHeight="1">
      <c r="A18" s="33"/>
      <c r="B18" s="36"/>
      <c r="C18" s="229"/>
      <c r="D18" s="542" t="s">
        <v>91</v>
      </c>
      <c r="E18" s="542"/>
      <c r="F18" s="542"/>
      <c r="G18" s="228">
        <f>EA!D16</f>
        <v>540330373</v>
      </c>
      <c r="H18" s="228">
        <f>EA!E16</f>
        <v>421587579</v>
      </c>
      <c r="I18" s="36"/>
      <c r="J18" s="36"/>
      <c r="K18" s="225"/>
      <c r="Q18" s="32"/>
    </row>
    <row r="19" spans="1:18" ht="15" customHeight="1">
      <c r="A19" s="33"/>
      <c r="B19" s="36"/>
      <c r="C19" s="229"/>
      <c r="D19" s="542" t="s">
        <v>92</v>
      </c>
      <c r="E19" s="542"/>
      <c r="F19" s="542"/>
      <c r="G19" s="228">
        <f>EA!D17</f>
        <v>85736450</v>
      </c>
      <c r="H19" s="228">
        <f>EA!E17</f>
        <v>48114289</v>
      </c>
      <c r="I19" s="36"/>
      <c r="J19" s="36"/>
      <c r="K19" s="230" t="s">
        <v>68</v>
      </c>
      <c r="L19" s="230"/>
      <c r="M19" s="230"/>
      <c r="N19" s="230"/>
      <c r="O19" s="227">
        <f>SUM(O20:O22)</f>
        <v>3936527421</v>
      </c>
      <c r="P19" s="227">
        <f>SUM(P20:P22)</f>
        <v>2399071666</v>
      </c>
      <c r="Q19" s="32"/>
      <c r="R19" s="373"/>
    </row>
    <row r="20" spans="1:18" ht="15" customHeight="1">
      <c r="A20" s="33"/>
      <c r="B20" s="36"/>
      <c r="C20" s="229"/>
      <c r="D20" s="542" t="s">
        <v>93</v>
      </c>
      <c r="E20" s="542"/>
      <c r="F20" s="542"/>
      <c r="G20" s="228">
        <f>EA!D18</f>
        <v>31335745</v>
      </c>
      <c r="H20" s="228">
        <f>EA!E18</f>
        <v>27365641</v>
      </c>
      <c r="I20" s="36"/>
      <c r="J20" s="36"/>
      <c r="K20" s="225"/>
      <c r="L20" s="229" t="s">
        <v>33</v>
      </c>
      <c r="M20" s="229"/>
      <c r="N20" s="229"/>
      <c r="O20" s="228">
        <v>2305371320</v>
      </c>
      <c r="P20" s="228">
        <v>763648074</v>
      </c>
      <c r="Q20" s="32"/>
    </row>
    <row r="21" spans="1:18" ht="15" customHeight="1">
      <c r="A21" s="33"/>
      <c r="B21" s="36"/>
      <c r="C21" s="229"/>
      <c r="D21" s="542" t="s">
        <v>95</v>
      </c>
      <c r="E21" s="542"/>
      <c r="F21" s="542"/>
      <c r="G21" s="228">
        <f>EA!D19</f>
        <v>464611718</v>
      </c>
      <c r="H21" s="228">
        <f>EA!E19</f>
        <v>244531453</v>
      </c>
      <c r="I21" s="36"/>
      <c r="J21" s="36"/>
      <c r="K21" s="225"/>
      <c r="L21" s="543" t="s">
        <v>35</v>
      </c>
      <c r="M21" s="543"/>
      <c r="N21" s="543"/>
      <c r="O21" s="228">
        <v>204915326</v>
      </c>
      <c r="P21" s="228">
        <v>220068734</v>
      </c>
      <c r="Q21" s="32"/>
    </row>
    <row r="22" spans="1:18" ht="36.75" customHeight="1">
      <c r="A22" s="33"/>
      <c r="B22" s="36"/>
      <c r="C22" s="229"/>
      <c r="D22" s="542" t="s">
        <v>97</v>
      </c>
      <c r="E22" s="542"/>
      <c r="F22" s="542"/>
      <c r="G22" s="371">
        <f>EA!D20</f>
        <v>648237</v>
      </c>
      <c r="H22" s="371">
        <f>EA!E20</f>
        <v>1850025</v>
      </c>
      <c r="I22" s="36"/>
      <c r="J22" s="36"/>
      <c r="K22" s="17"/>
      <c r="L22" s="543" t="s">
        <v>211</v>
      </c>
      <c r="M22" s="543"/>
      <c r="N22" s="543"/>
      <c r="O22" s="228">
        <v>1426240775</v>
      </c>
      <c r="P22" s="228">
        <f>134993853+1280361005</f>
        <v>1415354858</v>
      </c>
      <c r="Q22" s="32"/>
    </row>
    <row r="23" spans="1:18" ht="15.75" customHeight="1">
      <c r="A23" s="33"/>
      <c r="B23" s="36"/>
      <c r="C23" s="229"/>
      <c r="D23" s="542" t="s">
        <v>102</v>
      </c>
      <c r="E23" s="542"/>
      <c r="F23" s="542"/>
      <c r="G23" s="228">
        <f>EA!D23</f>
        <v>22686089812</v>
      </c>
      <c r="H23" s="228">
        <f>EA!E23</f>
        <v>20383107288</v>
      </c>
      <c r="I23" s="36"/>
      <c r="J23" s="36"/>
      <c r="K23" s="541" t="s">
        <v>179</v>
      </c>
      <c r="L23" s="541"/>
      <c r="M23" s="541"/>
      <c r="N23" s="541"/>
      <c r="O23" s="227">
        <f>O14-O19</f>
        <v>-2899022862</v>
      </c>
      <c r="P23" s="227">
        <f>P14-P19</f>
        <v>-268172591</v>
      </c>
      <c r="Q23" s="32"/>
    </row>
    <row r="24" spans="1:18" ht="15.75" customHeight="1">
      <c r="A24" s="33"/>
      <c r="B24" s="36"/>
      <c r="C24" s="229"/>
      <c r="D24" s="542" t="s">
        <v>207</v>
      </c>
      <c r="E24" s="542"/>
      <c r="F24" s="542"/>
      <c r="G24" s="228">
        <f>EA!D24</f>
        <v>0</v>
      </c>
      <c r="H24" s="228">
        <f>EA!E24</f>
        <v>0</v>
      </c>
      <c r="I24" s="36"/>
      <c r="J24" s="36"/>
      <c r="Q24" s="32"/>
    </row>
    <row r="25" spans="1:18" ht="15" customHeight="1">
      <c r="A25" s="33"/>
      <c r="B25" s="36"/>
      <c r="C25" s="229"/>
      <c r="D25" s="542" t="s">
        <v>208</v>
      </c>
      <c r="E25" s="542"/>
      <c r="F25" s="156"/>
      <c r="G25" s="228">
        <f>EA!D31</f>
        <v>29937529</v>
      </c>
      <c r="H25" s="228">
        <f>EA!E31</f>
        <v>638085</v>
      </c>
      <c r="I25" s="36"/>
      <c r="J25" s="17"/>
      <c r="Q25" s="32"/>
    </row>
    <row r="26" spans="1:18" ht="15" customHeight="1">
      <c r="A26" s="33"/>
      <c r="B26" s="36"/>
      <c r="C26" s="34"/>
      <c r="D26" s="36"/>
      <c r="E26" s="34"/>
      <c r="F26" s="34"/>
      <c r="G26" s="225"/>
      <c r="H26" s="225"/>
      <c r="I26" s="36"/>
      <c r="J26" s="541" t="s">
        <v>180</v>
      </c>
      <c r="K26" s="541"/>
      <c r="L26" s="541"/>
      <c r="M26" s="541"/>
      <c r="N26" s="541"/>
      <c r="O26" s="17"/>
      <c r="P26" s="17"/>
      <c r="Q26" s="32"/>
    </row>
    <row r="27" spans="1:18" ht="15" customHeight="1">
      <c r="A27" s="33"/>
      <c r="B27" s="36"/>
      <c r="C27" s="541" t="s">
        <v>68</v>
      </c>
      <c r="D27" s="541"/>
      <c r="E27" s="541"/>
      <c r="F27" s="541"/>
      <c r="G27" s="227">
        <f>SUM(G28:G46)</f>
        <v>22970419278</v>
      </c>
      <c r="H27" s="227">
        <f>SUM(H28:H46)</f>
        <v>22939563934</v>
      </c>
      <c r="I27" s="36"/>
      <c r="J27" s="36"/>
      <c r="K27" s="34"/>
      <c r="L27" s="36"/>
      <c r="M27" s="156"/>
      <c r="N27" s="156"/>
      <c r="O27" s="226"/>
      <c r="P27" s="226"/>
      <c r="Q27" s="32"/>
    </row>
    <row r="28" spans="1:18" ht="15" customHeight="1">
      <c r="A28" s="33"/>
      <c r="B28" s="36"/>
      <c r="C28" s="230"/>
      <c r="D28" s="542" t="s">
        <v>181</v>
      </c>
      <c r="E28" s="542"/>
      <c r="F28" s="542"/>
      <c r="G28" s="228">
        <f>EA!I13</f>
        <v>1661851251</v>
      </c>
      <c r="H28" s="228">
        <f>EA!J13</f>
        <v>1573136486</v>
      </c>
      <c r="I28" s="36"/>
      <c r="J28" s="36"/>
      <c r="K28" s="230" t="s">
        <v>67</v>
      </c>
      <c r="L28" s="230"/>
      <c r="M28" s="230"/>
      <c r="N28" s="230"/>
      <c r="O28" s="227">
        <f>O29+O32</f>
        <v>1213828419</v>
      </c>
      <c r="P28" s="227">
        <f>P29+P32</f>
        <v>1956486131</v>
      </c>
      <c r="Q28" s="32"/>
    </row>
    <row r="29" spans="1:18" ht="15" customHeight="1">
      <c r="A29" s="33"/>
      <c r="B29" s="36"/>
      <c r="C29" s="230"/>
      <c r="D29" s="542" t="s">
        <v>88</v>
      </c>
      <c r="E29" s="542"/>
      <c r="F29" s="542"/>
      <c r="G29" s="228">
        <f>EA!I14</f>
        <v>469723667</v>
      </c>
      <c r="H29" s="228">
        <f>EA!J14</f>
        <v>425598822</v>
      </c>
      <c r="I29" s="36"/>
      <c r="J29" s="17"/>
      <c r="K29" s="17"/>
      <c r="L29" s="229" t="s">
        <v>182</v>
      </c>
      <c r="M29" s="229"/>
      <c r="N29" s="229"/>
      <c r="O29" s="228">
        <f>SUM(O30:O31)</f>
        <v>1213828419</v>
      </c>
      <c r="P29" s="228">
        <f>SUM(P30:P31)</f>
        <v>1956486131</v>
      </c>
      <c r="Q29" s="32"/>
    </row>
    <row r="30" spans="1:18" ht="15" customHeight="1">
      <c r="A30" s="33"/>
      <c r="B30" s="36"/>
      <c r="C30" s="230"/>
      <c r="D30" s="542" t="s">
        <v>90</v>
      </c>
      <c r="E30" s="542"/>
      <c r="F30" s="542"/>
      <c r="G30" s="228">
        <f>EA!I15</f>
        <v>1063922725</v>
      </c>
      <c r="H30" s="228">
        <f>EA!J15</f>
        <v>1048131853</v>
      </c>
      <c r="I30" s="36"/>
      <c r="J30" s="36"/>
      <c r="K30" s="230"/>
      <c r="L30" s="229" t="s">
        <v>183</v>
      </c>
      <c r="M30" s="229"/>
      <c r="N30" s="229"/>
      <c r="O30" s="228">
        <v>1213828419</v>
      </c>
      <c r="P30" s="228">
        <v>1956486131</v>
      </c>
      <c r="Q30" s="32"/>
    </row>
    <row r="31" spans="1:18" ht="15" customHeight="1">
      <c r="A31" s="33"/>
      <c r="B31" s="36"/>
      <c r="C31" s="34"/>
      <c r="D31" s="36"/>
      <c r="E31" s="34"/>
      <c r="F31" s="34"/>
      <c r="G31" s="225"/>
      <c r="H31" s="225"/>
      <c r="I31" s="36"/>
      <c r="J31" s="36"/>
      <c r="K31" s="230"/>
      <c r="L31" s="229" t="s">
        <v>185</v>
      </c>
      <c r="M31" s="229"/>
      <c r="N31" s="229"/>
      <c r="O31" s="228">
        <v>0</v>
      </c>
      <c r="P31" s="228">
        <v>0</v>
      </c>
      <c r="Q31" s="32"/>
    </row>
    <row r="32" spans="1:18" ht="15" customHeight="1">
      <c r="A32" s="33"/>
      <c r="B32" s="36"/>
      <c r="C32" s="230"/>
      <c r="D32" s="542" t="s">
        <v>94</v>
      </c>
      <c r="E32" s="542"/>
      <c r="F32" s="542"/>
      <c r="G32" s="228">
        <f>EA!I18</f>
        <v>13925161812</v>
      </c>
      <c r="H32" s="228">
        <f>EA!J18</f>
        <v>14788793572</v>
      </c>
      <c r="I32" s="36"/>
      <c r="J32" s="36"/>
      <c r="K32" s="230"/>
      <c r="L32" s="543" t="s">
        <v>213</v>
      </c>
      <c r="M32" s="543"/>
      <c r="N32" s="543"/>
      <c r="O32" s="228">
        <v>0</v>
      </c>
      <c r="P32" s="228">
        <v>0</v>
      </c>
      <c r="Q32" s="32"/>
    </row>
    <row r="33" spans="1:17" ht="15" customHeight="1">
      <c r="A33" s="33"/>
      <c r="B33" s="36"/>
      <c r="C33" s="230"/>
      <c r="D33" s="542" t="s">
        <v>184</v>
      </c>
      <c r="E33" s="542"/>
      <c r="F33" s="542"/>
      <c r="G33" s="228">
        <f>EA!I19</f>
        <v>656148</v>
      </c>
      <c r="H33" s="228">
        <f>EA!J19</f>
        <v>312858509</v>
      </c>
      <c r="I33" s="36"/>
      <c r="J33" s="36"/>
      <c r="K33" s="225"/>
      <c r="Q33" s="32"/>
    </row>
    <row r="34" spans="1:17" ht="15" customHeight="1">
      <c r="A34" s="33"/>
      <c r="B34" s="36"/>
      <c r="C34" s="230"/>
      <c r="D34" s="542" t="s">
        <v>186</v>
      </c>
      <c r="E34" s="542"/>
      <c r="F34" s="542"/>
      <c r="G34" s="228">
        <f>EA!I20</f>
        <v>972609</v>
      </c>
      <c r="H34" s="228">
        <f>EA!J20</f>
        <v>1752833</v>
      </c>
      <c r="I34" s="36"/>
      <c r="J34" s="36"/>
      <c r="K34" s="230" t="s">
        <v>68</v>
      </c>
      <c r="L34" s="230"/>
      <c r="M34" s="230"/>
      <c r="N34" s="230"/>
      <c r="O34" s="227">
        <f>O35+O38</f>
        <v>252874902</v>
      </c>
      <c r="P34" s="227">
        <f>P35+P38</f>
        <v>153704796</v>
      </c>
      <c r="Q34" s="32"/>
    </row>
    <row r="35" spans="1:17" ht="15" customHeight="1">
      <c r="A35" s="33"/>
      <c r="B35" s="36"/>
      <c r="C35" s="230"/>
      <c r="D35" s="542" t="s">
        <v>99</v>
      </c>
      <c r="E35" s="542"/>
      <c r="F35" s="542"/>
      <c r="G35" s="228">
        <f>EA!I21</f>
        <v>484423586</v>
      </c>
      <c r="H35" s="228">
        <f>EA!J21</f>
        <v>118406657</v>
      </c>
      <c r="I35" s="36"/>
      <c r="J35" s="36"/>
      <c r="K35" s="17"/>
      <c r="L35" s="229" t="s">
        <v>187</v>
      </c>
      <c r="M35" s="229"/>
      <c r="N35" s="229"/>
      <c r="O35" s="228">
        <f>SUM(O36:O37)</f>
        <v>252874902</v>
      </c>
      <c r="P35" s="228">
        <f>SUM(P36:P37)</f>
        <v>153704796</v>
      </c>
      <c r="Q35" s="32"/>
    </row>
    <row r="36" spans="1:17" ht="15" customHeight="1">
      <c r="A36" s="33"/>
      <c r="B36" s="36"/>
      <c r="C36" s="230"/>
      <c r="D36" s="542" t="s">
        <v>101</v>
      </c>
      <c r="E36" s="542"/>
      <c r="F36" s="542"/>
      <c r="G36" s="228">
        <f>EA!I22</f>
        <v>444490034</v>
      </c>
      <c r="H36" s="228">
        <f>EA!J22</f>
        <v>389148415</v>
      </c>
      <c r="I36" s="36"/>
      <c r="J36" s="36"/>
      <c r="K36" s="230"/>
      <c r="L36" s="229" t="s">
        <v>183</v>
      </c>
      <c r="M36" s="229"/>
      <c r="N36" s="229"/>
      <c r="O36" s="228">
        <f>EA!I33</f>
        <v>252874902</v>
      </c>
      <c r="P36" s="228">
        <f>EA!J33</f>
        <v>153704796</v>
      </c>
      <c r="Q36" s="32"/>
    </row>
    <row r="37" spans="1:17" ht="15" customHeight="1">
      <c r="A37" s="33"/>
      <c r="B37" s="36"/>
      <c r="C37" s="230"/>
      <c r="D37" s="542" t="s">
        <v>103</v>
      </c>
      <c r="E37" s="542"/>
      <c r="F37" s="542"/>
      <c r="G37" s="228">
        <f>EA!I23</f>
        <v>336658927</v>
      </c>
      <c r="H37" s="228">
        <f>EA!J23</f>
        <v>225826622</v>
      </c>
      <c r="I37" s="36"/>
      <c r="J37" s="17"/>
      <c r="K37" s="230"/>
      <c r="L37" s="229" t="s">
        <v>185</v>
      </c>
      <c r="M37" s="229"/>
      <c r="N37" s="229"/>
      <c r="O37" s="228">
        <v>0</v>
      </c>
      <c r="P37" s="228">
        <v>0</v>
      </c>
      <c r="Q37" s="32"/>
    </row>
    <row r="38" spans="1:17" ht="15" customHeight="1">
      <c r="A38" s="33"/>
      <c r="B38" s="36"/>
      <c r="C38" s="230"/>
      <c r="D38" s="542" t="s">
        <v>104</v>
      </c>
      <c r="E38" s="542"/>
      <c r="F38" s="542"/>
      <c r="G38" s="228">
        <f>EA!I24</f>
        <v>0</v>
      </c>
      <c r="H38" s="228">
        <f>EA!J24</f>
        <v>0</v>
      </c>
      <c r="I38" s="36"/>
      <c r="J38" s="36"/>
      <c r="K38" s="230"/>
      <c r="L38" s="543" t="s">
        <v>212</v>
      </c>
      <c r="M38" s="543"/>
      <c r="N38" s="543"/>
      <c r="O38" s="228">
        <v>0</v>
      </c>
      <c r="P38" s="228">
        <v>0</v>
      </c>
      <c r="Q38" s="32"/>
    </row>
    <row r="39" spans="1:17" ht="15" customHeight="1">
      <c r="A39" s="33"/>
      <c r="B39" s="36"/>
      <c r="C39" s="230"/>
      <c r="D39" s="542" t="s">
        <v>105</v>
      </c>
      <c r="E39" s="542"/>
      <c r="F39" s="542"/>
      <c r="G39" s="228">
        <f>EA!I25</f>
        <v>0</v>
      </c>
      <c r="H39" s="228">
        <f>EA!J25</f>
        <v>906500</v>
      </c>
      <c r="I39" s="36"/>
      <c r="J39" s="36"/>
      <c r="K39" s="225"/>
      <c r="Q39" s="32"/>
    </row>
    <row r="40" spans="1:17" ht="15" customHeight="1">
      <c r="A40" s="33"/>
      <c r="B40" s="36"/>
      <c r="C40" s="230"/>
      <c r="D40" s="542" t="s">
        <v>107</v>
      </c>
      <c r="E40" s="542"/>
      <c r="F40" s="542"/>
      <c r="G40" s="228">
        <f>EA!I26</f>
        <v>0</v>
      </c>
      <c r="H40" s="228">
        <f>EA!J26</f>
        <v>0</v>
      </c>
      <c r="I40" s="36"/>
      <c r="J40" s="36"/>
      <c r="K40" s="541" t="s">
        <v>189</v>
      </c>
      <c r="L40" s="541"/>
      <c r="M40" s="541"/>
      <c r="N40" s="541"/>
      <c r="O40" s="227">
        <f>O28-O34</f>
        <v>960953517</v>
      </c>
      <c r="P40" s="227">
        <f>P28-P34</f>
        <v>1802781335</v>
      </c>
      <c r="Q40" s="32"/>
    </row>
    <row r="41" spans="1:17" ht="15" customHeight="1">
      <c r="A41" s="33"/>
      <c r="B41" s="36"/>
      <c r="C41" s="34"/>
      <c r="D41" s="36"/>
      <c r="E41" s="34"/>
      <c r="F41" s="34"/>
      <c r="G41" s="225"/>
      <c r="H41" s="225"/>
      <c r="I41" s="36"/>
      <c r="J41" s="36"/>
      <c r="Q41" s="32"/>
    </row>
    <row r="42" spans="1:17" ht="15" customHeight="1">
      <c r="A42" s="33"/>
      <c r="B42" s="36"/>
      <c r="C42" s="230"/>
      <c r="D42" s="542" t="s">
        <v>188</v>
      </c>
      <c r="E42" s="542"/>
      <c r="F42" s="542"/>
      <c r="G42" s="228">
        <f>EA!I29</f>
        <v>1999917527</v>
      </c>
      <c r="H42" s="228">
        <f>EA!J29</f>
        <v>1847112184</v>
      </c>
      <c r="I42" s="36"/>
      <c r="J42" s="36"/>
      <c r="Q42" s="32"/>
    </row>
    <row r="43" spans="1:17" ht="15" customHeight="1">
      <c r="A43" s="33"/>
      <c r="B43" s="36"/>
      <c r="C43" s="230"/>
      <c r="D43" s="542" t="s">
        <v>140</v>
      </c>
      <c r="E43" s="542"/>
      <c r="F43" s="542"/>
      <c r="G43" s="228">
        <f>EA!I30</f>
        <v>1519799594</v>
      </c>
      <c r="H43" s="228">
        <f>EA!J30</f>
        <v>1743675780</v>
      </c>
      <c r="I43" s="36"/>
      <c r="J43" s="544" t="s">
        <v>191</v>
      </c>
      <c r="K43" s="544"/>
      <c r="L43" s="544"/>
      <c r="M43" s="544"/>
      <c r="N43" s="544"/>
      <c r="O43" s="233">
        <f>G48+O23+O40</f>
        <v>-248329252</v>
      </c>
      <c r="P43" s="233">
        <f>H48+P23+P40</f>
        <v>370309615</v>
      </c>
      <c r="Q43" s="32"/>
    </row>
    <row r="44" spans="1:17" ht="15" customHeight="1">
      <c r="A44" s="33"/>
      <c r="B44" s="36"/>
      <c r="C44" s="230"/>
      <c r="D44" s="542" t="s">
        <v>114</v>
      </c>
      <c r="E44" s="542"/>
      <c r="F44" s="542"/>
      <c r="G44" s="228">
        <f>EA!I31</f>
        <v>1062841398</v>
      </c>
      <c r="H44" s="228">
        <f>EA!J31</f>
        <v>464215701</v>
      </c>
      <c r="I44" s="36"/>
      <c r="Q44" s="32"/>
    </row>
    <row r="45" spans="1:17" ht="15" customHeight="1">
      <c r="A45" s="33"/>
      <c r="B45" s="36"/>
      <c r="C45" s="225"/>
      <c r="D45" s="225"/>
      <c r="E45" s="225"/>
      <c r="F45" s="225"/>
      <c r="G45" s="225"/>
      <c r="H45" s="225"/>
      <c r="I45" s="36"/>
      <c r="Q45" s="32"/>
    </row>
    <row r="46" spans="1:17" ht="15" customHeight="1">
      <c r="A46" s="33"/>
      <c r="B46" s="36"/>
      <c r="C46" s="230"/>
      <c r="D46" s="542" t="s">
        <v>209</v>
      </c>
      <c r="E46" s="542"/>
      <c r="F46" s="542"/>
      <c r="G46" s="228">
        <v>0</v>
      </c>
      <c r="H46" s="228">
        <v>0</v>
      </c>
      <c r="I46" s="36"/>
      <c r="Q46" s="32"/>
    </row>
    <row r="47" spans="1:17" ht="12.75">
      <c r="A47" s="33"/>
      <c r="B47" s="36"/>
      <c r="C47" s="34"/>
      <c r="D47" s="36"/>
      <c r="E47" s="34"/>
      <c r="F47" s="34"/>
      <c r="G47" s="225"/>
      <c r="H47" s="225"/>
      <c r="I47" s="36"/>
      <c r="J47" s="544" t="s">
        <v>201</v>
      </c>
      <c r="K47" s="544"/>
      <c r="L47" s="544"/>
      <c r="M47" s="544"/>
      <c r="N47" s="544"/>
      <c r="O47" s="233">
        <f>+P48</f>
        <v>1338404631</v>
      </c>
      <c r="P47" s="233">
        <v>968095016</v>
      </c>
      <c r="Q47" s="32"/>
    </row>
    <row r="48" spans="1:17" s="235" customFormat="1" ht="12.75">
      <c r="A48" s="231"/>
      <c r="B48" s="232"/>
      <c r="C48" s="541" t="s">
        <v>190</v>
      </c>
      <c r="D48" s="541"/>
      <c r="E48" s="541"/>
      <c r="F48" s="541"/>
      <c r="G48" s="233">
        <f>G14-G27</f>
        <v>1689740093</v>
      </c>
      <c r="H48" s="233">
        <f>H14-H27</f>
        <v>-1164299129</v>
      </c>
      <c r="I48" s="232"/>
      <c r="J48" s="544" t="s">
        <v>202</v>
      </c>
      <c r="K48" s="544"/>
      <c r="L48" s="544"/>
      <c r="M48" s="544"/>
      <c r="N48" s="544"/>
      <c r="O48" s="233">
        <f>+O47+O43</f>
        <v>1090075379</v>
      </c>
      <c r="P48" s="233">
        <f>+P43+P47</f>
        <v>1338404631</v>
      </c>
      <c r="Q48" s="234"/>
    </row>
    <row r="49" spans="1:17" s="235" customFormat="1" ht="12.75">
      <c r="A49" s="231"/>
      <c r="B49" s="232"/>
      <c r="C49" s="230"/>
      <c r="D49" s="230"/>
      <c r="E49" s="230"/>
      <c r="F49" s="230"/>
      <c r="G49" s="233"/>
      <c r="H49" s="233"/>
      <c r="I49" s="232"/>
      <c r="Q49" s="234"/>
    </row>
    <row r="50" spans="1:17" ht="14.25" customHeight="1">
      <c r="A50" s="75"/>
      <c r="B50" s="47"/>
      <c r="C50" s="236"/>
      <c r="D50" s="236"/>
      <c r="E50" s="236"/>
      <c r="F50" s="236"/>
      <c r="G50" s="237"/>
      <c r="H50" s="237"/>
      <c r="I50" s="47"/>
      <c r="J50" s="46"/>
      <c r="K50" s="46"/>
      <c r="L50" s="46"/>
      <c r="M50" s="46"/>
      <c r="N50" s="46"/>
      <c r="O50" s="46"/>
      <c r="P50" s="46"/>
      <c r="Q50" s="49"/>
    </row>
    <row r="51" spans="1:17" ht="14.25" customHeight="1">
      <c r="A51" s="36"/>
      <c r="I51" s="36"/>
      <c r="J51" s="36"/>
      <c r="K51" s="225"/>
      <c r="L51" s="225"/>
      <c r="M51" s="225"/>
      <c r="N51" s="225"/>
      <c r="O51" s="226"/>
      <c r="P51" s="226"/>
      <c r="Q51" s="17"/>
    </row>
    <row r="52" spans="1:17" ht="6" customHeight="1">
      <c r="A52" s="36"/>
      <c r="I52" s="36"/>
      <c r="J52" s="17"/>
      <c r="K52" s="17"/>
      <c r="L52" s="17"/>
      <c r="M52" s="17"/>
      <c r="N52" s="17"/>
      <c r="O52" s="17"/>
      <c r="P52" s="17"/>
      <c r="Q52" s="17"/>
    </row>
    <row r="53" spans="1:17" ht="15" customHeight="1">
      <c r="A53" s="17"/>
      <c r="B53" s="55" t="s">
        <v>78</v>
      </c>
      <c r="C53" s="55"/>
      <c r="D53" s="55"/>
      <c r="E53" s="55"/>
      <c r="F53" s="55"/>
      <c r="G53" s="55"/>
      <c r="H53" s="55"/>
      <c r="I53" s="55"/>
      <c r="J53" s="55"/>
      <c r="K53" s="17"/>
      <c r="L53" s="17"/>
      <c r="M53" s="17"/>
      <c r="N53" s="17"/>
      <c r="O53" s="240" t="str">
        <f>IF(O47=ESF!E18," ","ERROR SALDO FINAL 2013")</f>
        <v xml:space="preserve"> </v>
      </c>
      <c r="P53" s="17"/>
      <c r="Q53" s="17"/>
    </row>
    <row r="54" spans="1:17" ht="22.5" customHeight="1">
      <c r="A54" s="17"/>
      <c r="B54" s="55"/>
      <c r="C54" s="56"/>
      <c r="D54" s="57"/>
      <c r="E54" s="57"/>
      <c r="F54" s="17"/>
      <c r="G54" s="58"/>
      <c r="H54" s="56"/>
      <c r="I54" s="57"/>
      <c r="J54" s="57"/>
      <c r="K54" s="17"/>
      <c r="L54" s="17"/>
      <c r="M54" s="17"/>
      <c r="N54" s="17"/>
      <c r="O54" s="240" t="str">
        <f>IF(O48=ESF!D18," ","ERROR SALDO FINAL 2014")</f>
        <v xml:space="preserve"> </v>
      </c>
      <c r="P54" s="17"/>
      <c r="Q54" s="17"/>
    </row>
    <row r="55" spans="1:17" ht="29.25" customHeight="1">
      <c r="A55" s="17"/>
      <c r="B55" s="55"/>
      <c r="C55" s="56"/>
      <c r="D55" s="545"/>
      <c r="E55" s="545"/>
      <c r="F55" s="545"/>
      <c r="G55" s="545"/>
      <c r="H55" s="56"/>
      <c r="I55" s="57"/>
      <c r="J55" s="57"/>
      <c r="K55" s="17"/>
      <c r="L55" s="472"/>
      <c r="M55" s="472"/>
      <c r="N55" s="472"/>
      <c r="O55" s="472"/>
      <c r="P55" s="17"/>
      <c r="Q55" s="17"/>
    </row>
    <row r="56" spans="1:17" ht="14.1" customHeight="1">
      <c r="A56" s="17"/>
      <c r="B56" s="62"/>
      <c r="C56" s="17"/>
      <c r="D56" s="472"/>
      <c r="E56" s="472"/>
      <c r="F56" s="472"/>
      <c r="G56" s="472"/>
      <c r="H56" s="17"/>
      <c r="I56" s="41"/>
      <c r="J56" s="17"/>
      <c r="K56" s="19"/>
      <c r="L56" s="472"/>
      <c r="M56" s="472"/>
      <c r="N56" s="472"/>
      <c r="O56" s="472"/>
      <c r="P56" s="17"/>
      <c r="Q56" s="17"/>
    </row>
    <row r="57" spans="1:17" ht="14.1" customHeight="1">
      <c r="A57" s="17"/>
      <c r="B57" s="63"/>
      <c r="C57" s="17"/>
      <c r="D57" s="467"/>
      <c r="E57" s="467"/>
      <c r="F57" s="467"/>
      <c r="G57" s="467"/>
      <c r="H57" s="17"/>
      <c r="I57" s="41"/>
      <c r="J57" s="17"/>
      <c r="K57" s="17"/>
      <c r="L57" s="467"/>
      <c r="M57" s="467"/>
      <c r="N57" s="467"/>
      <c r="O57" s="467"/>
      <c r="P57" s="17"/>
      <c r="Q57" s="17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horizontalCentered="1" verticalCentered="1"/>
  <pageMargins left="0.59055118110236227" right="0.39370078740157483" top="0.59055118110236227" bottom="0.59055118110236227" header="0" footer="0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opLeftCell="A37" zoomScaleNormal="100" workbookViewId="0">
      <selection activeCell="K63" sqref="K63"/>
    </sheetView>
  </sheetViews>
  <sheetFormatPr baseColWidth="10" defaultRowHeight="11.25"/>
  <cols>
    <col min="1" max="1" width="1.140625" style="241" customWidth="1"/>
    <col min="2" max="3" width="3.7109375" style="242" customWidth="1"/>
    <col min="4" max="4" width="46.42578125" style="242" customWidth="1"/>
    <col min="5" max="9" width="18.28515625" style="242" customWidth="1"/>
    <col min="10" max="10" width="15.7109375" style="242" customWidth="1"/>
    <col min="11" max="11" width="2" style="241" customWidth="1"/>
    <col min="12" max="16384" width="11.42578125" style="242"/>
  </cols>
  <sheetData>
    <row r="1" spans="1:10" s="241" customFormat="1"/>
    <row r="2" spans="1:10">
      <c r="B2" s="556" t="s">
        <v>193</v>
      </c>
      <c r="C2" s="557"/>
      <c r="D2" s="557"/>
      <c r="E2" s="557"/>
      <c r="F2" s="557"/>
      <c r="G2" s="557"/>
      <c r="H2" s="557"/>
      <c r="I2" s="557"/>
      <c r="J2" s="558"/>
    </row>
    <row r="3" spans="1:10">
      <c r="B3" s="559" t="s">
        <v>453</v>
      </c>
      <c r="C3" s="560"/>
      <c r="D3" s="560"/>
      <c r="E3" s="560"/>
      <c r="F3" s="560"/>
      <c r="G3" s="560"/>
      <c r="H3" s="560"/>
      <c r="I3" s="560"/>
      <c r="J3" s="561"/>
    </row>
    <row r="4" spans="1:10">
      <c r="B4" s="559" t="s">
        <v>214</v>
      </c>
      <c r="C4" s="560"/>
      <c r="D4" s="560"/>
      <c r="E4" s="560"/>
      <c r="F4" s="560"/>
      <c r="G4" s="560"/>
      <c r="H4" s="560"/>
      <c r="I4" s="560"/>
      <c r="J4" s="561"/>
    </row>
    <row r="5" spans="1:10">
      <c r="B5" s="562" t="s">
        <v>215</v>
      </c>
      <c r="C5" s="563"/>
      <c r="D5" s="563"/>
      <c r="E5" s="563"/>
      <c r="F5" s="563"/>
      <c r="G5" s="563"/>
      <c r="H5" s="563"/>
      <c r="I5" s="563"/>
      <c r="J5" s="564"/>
    </row>
    <row r="6" spans="1:10" s="241" customFormat="1">
      <c r="A6" s="243"/>
      <c r="B6" s="243"/>
      <c r="C6" s="243"/>
      <c r="D6" s="243"/>
      <c r="F6" s="244"/>
      <c r="G6" s="244"/>
      <c r="H6" s="244"/>
      <c r="I6" s="244"/>
      <c r="J6" s="244"/>
    </row>
    <row r="7" spans="1:10" ht="12" customHeight="1">
      <c r="A7" s="245"/>
      <c r="B7" s="555" t="s">
        <v>216</v>
      </c>
      <c r="C7" s="555"/>
      <c r="D7" s="555"/>
      <c r="E7" s="555" t="s">
        <v>217</v>
      </c>
      <c r="F7" s="555"/>
      <c r="G7" s="555"/>
      <c r="H7" s="555"/>
      <c r="I7" s="555"/>
      <c r="J7" s="554" t="s">
        <v>218</v>
      </c>
    </row>
    <row r="8" spans="1:10" ht="22.5">
      <c r="A8" s="243"/>
      <c r="B8" s="555"/>
      <c r="C8" s="555"/>
      <c r="D8" s="555"/>
      <c r="E8" s="270" t="s">
        <v>219</v>
      </c>
      <c r="F8" s="271" t="s">
        <v>220</v>
      </c>
      <c r="G8" s="270" t="s">
        <v>221</v>
      </c>
      <c r="H8" s="270" t="s">
        <v>222</v>
      </c>
      <c r="I8" s="270" t="s">
        <v>223</v>
      </c>
      <c r="J8" s="554"/>
    </row>
    <row r="9" spans="1:10" ht="12" customHeight="1">
      <c r="A9" s="243"/>
      <c r="B9" s="555"/>
      <c r="C9" s="555"/>
      <c r="D9" s="555"/>
      <c r="E9" s="270" t="s">
        <v>224</v>
      </c>
      <c r="F9" s="270" t="s">
        <v>225</v>
      </c>
      <c r="G9" s="270" t="s">
        <v>226</v>
      </c>
      <c r="H9" s="270" t="s">
        <v>227</v>
      </c>
      <c r="I9" s="270" t="s">
        <v>228</v>
      </c>
      <c r="J9" s="270" t="s">
        <v>241</v>
      </c>
    </row>
    <row r="10" spans="1:10" ht="12" customHeight="1">
      <c r="A10" s="246"/>
      <c r="B10" s="247"/>
      <c r="C10" s="248"/>
      <c r="D10" s="248"/>
      <c r="E10" s="251"/>
      <c r="F10" s="250"/>
      <c r="G10" s="251"/>
      <c r="H10" s="251"/>
      <c r="I10" s="251"/>
      <c r="J10" s="251"/>
    </row>
    <row r="11" spans="1:10" ht="12" customHeight="1">
      <c r="A11" s="246"/>
      <c r="B11" s="553" t="s">
        <v>85</v>
      </c>
      <c r="C11" s="547"/>
      <c r="D11" s="547"/>
      <c r="E11" s="363">
        <v>619252261</v>
      </c>
      <c r="F11" s="363">
        <v>0</v>
      </c>
      <c r="G11" s="363">
        <f>+E11+F11</f>
        <v>619252261</v>
      </c>
      <c r="H11" s="363">
        <v>702756864</v>
      </c>
      <c r="I11" s="363">
        <v>698592000</v>
      </c>
      <c r="J11" s="363">
        <f>+I11-E11</f>
        <v>79339739</v>
      </c>
    </row>
    <row r="12" spans="1:10" ht="12" customHeight="1">
      <c r="A12" s="246"/>
      <c r="B12" s="553" t="s">
        <v>206</v>
      </c>
      <c r="C12" s="547"/>
      <c r="D12" s="547"/>
      <c r="E12" s="363">
        <v>0</v>
      </c>
      <c r="F12" s="363">
        <v>0</v>
      </c>
      <c r="G12" s="363">
        <f t="shared" ref="G12:G24" si="0">+E12+F12</f>
        <v>0</v>
      </c>
      <c r="H12" s="363">
        <v>0</v>
      </c>
      <c r="I12" s="363">
        <v>0</v>
      </c>
      <c r="J12" s="363">
        <f t="shared" ref="J12:J23" si="1">+I12-E12</f>
        <v>0</v>
      </c>
    </row>
    <row r="13" spans="1:10" ht="12" customHeight="1">
      <c r="A13" s="246"/>
      <c r="B13" s="553" t="s">
        <v>89</v>
      </c>
      <c r="C13" s="547"/>
      <c r="D13" s="547"/>
      <c r="E13" s="363">
        <v>0</v>
      </c>
      <c r="F13" s="363">
        <v>0</v>
      </c>
      <c r="G13" s="363">
        <f t="shared" si="0"/>
        <v>0</v>
      </c>
      <c r="H13" s="363">
        <v>119352394</v>
      </c>
      <c r="I13" s="363">
        <v>119731000</v>
      </c>
      <c r="J13" s="363">
        <f t="shared" si="1"/>
        <v>119731000</v>
      </c>
    </row>
    <row r="14" spans="1:10" ht="12" customHeight="1">
      <c r="A14" s="246"/>
      <c r="B14" s="553" t="s">
        <v>91</v>
      </c>
      <c r="C14" s="547"/>
      <c r="D14" s="547"/>
      <c r="E14" s="363">
        <v>415970609</v>
      </c>
      <c r="F14" s="363">
        <v>0</v>
      </c>
      <c r="G14" s="363">
        <f t="shared" si="0"/>
        <v>415970609</v>
      </c>
      <c r="H14" s="363">
        <v>540330373</v>
      </c>
      <c r="I14" s="363">
        <v>539469000</v>
      </c>
      <c r="J14" s="363">
        <f t="shared" si="1"/>
        <v>123498391</v>
      </c>
    </row>
    <row r="15" spans="1:10" ht="12" customHeight="1">
      <c r="A15" s="246"/>
      <c r="B15" s="553" t="s">
        <v>229</v>
      </c>
      <c r="C15" s="547"/>
      <c r="D15" s="547"/>
      <c r="E15" s="363">
        <f>+E16+E17</f>
        <v>20933000</v>
      </c>
      <c r="F15" s="363">
        <f>+F16+F17</f>
        <v>0</v>
      </c>
      <c r="G15" s="363">
        <f>+G16+G17</f>
        <v>20933000</v>
      </c>
      <c r="H15" s="363">
        <f>+H16+H17</f>
        <v>85736449</v>
      </c>
      <c r="I15" s="363">
        <f>+I16+I17</f>
        <v>75495000</v>
      </c>
      <c r="J15" s="363">
        <f t="shared" si="1"/>
        <v>54562000</v>
      </c>
    </row>
    <row r="16" spans="1:10" ht="12" customHeight="1">
      <c r="A16" s="246"/>
      <c r="B16" s="252"/>
      <c r="C16" s="547" t="s">
        <v>230</v>
      </c>
      <c r="D16" s="547"/>
      <c r="E16" s="363">
        <v>20933000</v>
      </c>
      <c r="F16" s="363">
        <v>0</v>
      </c>
      <c r="G16" s="363">
        <f t="shared" si="0"/>
        <v>20933000</v>
      </c>
      <c r="H16" s="363">
        <v>85736449</v>
      </c>
      <c r="I16" s="363">
        <v>75495000</v>
      </c>
      <c r="J16" s="363">
        <f t="shared" si="1"/>
        <v>54562000</v>
      </c>
    </row>
    <row r="17" spans="1:13" ht="12" customHeight="1">
      <c r="A17" s="246"/>
      <c r="B17" s="252"/>
      <c r="C17" s="547" t="s">
        <v>231</v>
      </c>
      <c r="D17" s="547"/>
      <c r="E17" s="363">
        <v>0</v>
      </c>
      <c r="F17" s="363">
        <v>0</v>
      </c>
      <c r="G17" s="363">
        <f t="shared" si="0"/>
        <v>0</v>
      </c>
      <c r="H17" s="363">
        <v>0</v>
      </c>
      <c r="I17" s="363">
        <v>0</v>
      </c>
      <c r="J17" s="363">
        <f t="shared" si="1"/>
        <v>0</v>
      </c>
    </row>
    <row r="18" spans="1:13" ht="12" customHeight="1">
      <c r="A18" s="246"/>
      <c r="B18" s="553" t="s">
        <v>232</v>
      </c>
      <c r="C18" s="547"/>
      <c r="D18" s="547"/>
      <c r="E18" s="363">
        <f>+E19+E20</f>
        <v>478179000</v>
      </c>
      <c r="F18" s="363">
        <f>+F19+F20</f>
        <v>0</v>
      </c>
      <c r="G18" s="363">
        <f t="shared" si="0"/>
        <v>478179000</v>
      </c>
      <c r="H18" s="363">
        <f>+H19+H20</f>
        <v>60822203</v>
      </c>
      <c r="I18" s="363">
        <f>+I19+I20</f>
        <v>53333000</v>
      </c>
      <c r="J18" s="363">
        <f t="shared" si="1"/>
        <v>-424846000</v>
      </c>
    </row>
    <row r="19" spans="1:13" ht="12" customHeight="1">
      <c r="A19" s="246"/>
      <c r="B19" s="252"/>
      <c r="C19" s="547" t="s">
        <v>230</v>
      </c>
      <c r="D19" s="547"/>
      <c r="E19" s="363">
        <v>478179000</v>
      </c>
      <c r="F19" s="363">
        <v>0</v>
      </c>
      <c r="G19" s="363">
        <f t="shared" si="0"/>
        <v>478179000</v>
      </c>
      <c r="H19" s="363">
        <v>60822203</v>
      </c>
      <c r="I19" s="363">
        <v>53333000</v>
      </c>
      <c r="J19" s="363">
        <f t="shared" si="1"/>
        <v>-424846000</v>
      </c>
    </row>
    <row r="20" spans="1:13" ht="12" customHeight="1">
      <c r="A20" s="246"/>
      <c r="B20" s="252"/>
      <c r="C20" s="547" t="s">
        <v>231</v>
      </c>
      <c r="D20" s="547"/>
      <c r="E20" s="363">
        <v>0</v>
      </c>
      <c r="F20" s="363">
        <v>0</v>
      </c>
      <c r="G20" s="363">
        <f t="shared" si="0"/>
        <v>0</v>
      </c>
      <c r="H20" s="363">
        <v>0</v>
      </c>
      <c r="I20" s="363">
        <v>0</v>
      </c>
      <c r="J20" s="363">
        <f t="shared" si="1"/>
        <v>0</v>
      </c>
    </row>
    <row r="21" spans="1:13" ht="12" customHeight="1">
      <c r="A21" s="246"/>
      <c r="B21" s="553" t="s">
        <v>233</v>
      </c>
      <c r="C21" s="547"/>
      <c r="D21" s="547"/>
      <c r="E21" s="363">
        <v>0</v>
      </c>
      <c r="F21" s="363">
        <v>0</v>
      </c>
      <c r="G21" s="363">
        <f t="shared" si="0"/>
        <v>0</v>
      </c>
      <c r="H21" s="363">
        <v>464611718</v>
      </c>
      <c r="I21" s="363">
        <v>201615000</v>
      </c>
      <c r="J21" s="363">
        <f t="shared" si="1"/>
        <v>201615000</v>
      </c>
    </row>
    <row r="22" spans="1:13" ht="12" customHeight="1">
      <c r="A22" s="246"/>
      <c r="B22" s="553" t="s">
        <v>102</v>
      </c>
      <c r="C22" s="547"/>
      <c r="D22" s="547"/>
      <c r="E22" s="363">
        <v>17919420000</v>
      </c>
      <c r="F22" s="363">
        <v>0</v>
      </c>
      <c r="G22" s="363">
        <f t="shared" si="0"/>
        <v>17919420000</v>
      </c>
      <c r="H22" s="363">
        <v>22686548999</v>
      </c>
      <c r="I22" s="363">
        <v>22973071000</v>
      </c>
      <c r="J22" s="363">
        <f t="shared" si="1"/>
        <v>5053651000</v>
      </c>
    </row>
    <row r="23" spans="1:13" ht="12" customHeight="1">
      <c r="A23" s="253"/>
      <c r="B23" s="553" t="s">
        <v>234</v>
      </c>
      <c r="C23" s="547"/>
      <c r="D23" s="547"/>
      <c r="E23" s="363">
        <v>0</v>
      </c>
      <c r="F23" s="363">
        <v>0</v>
      </c>
      <c r="G23" s="363">
        <f t="shared" si="0"/>
        <v>0</v>
      </c>
      <c r="H23" s="363">
        <v>0</v>
      </c>
      <c r="I23" s="363">
        <v>0</v>
      </c>
      <c r="J23" s="363">
        <f t="shared" si="1"/>
        <v>0</v>
      </c>
    </row>
    <row r="24" spans="1:13" ht="12" customHeight="1">
      <c r="A24" s="246"/>
      <c r="B24" s="553" t="s">
        <v>235</v>
      </c>
      <c r="C24" s="547"/>
      <c r="D24" s="547"/>
      <c r="E24" s="363">
        <v>0</v>
      </c>
      <c r="F24" s="363">
        <v>0</v>
      </c>
      <c r="G24" s="363">
        <f t="shared" si="0"/>
        <v>0</v>
      </c>
      <c r="H24" s="363">
        <v>1469087000</v>
      </c>
      <c r="I24" s="363">
        <v>1469087000</v>
      </c>
      <c r="J24" s="363">
        <f>+I24-E24</f>
        <v>1469087000</v>
      </c>
    </row>
    <row r="25" spans="1:13" ht="12" customHeight="1">
      <c r="A25" s="246"/>
      <c r="B25" s="254"/>
      <c r="C25" s="255"/>
      <c r="D25" s="361"/>
      <c r="E25" s="362"/>
      <c r="F25" s="362"/>
      <c r="G25" s="362"/>
      <c r="H25" s="362"/>
      <c r="I25" s="362"/>
      <c r="J25" s="257"/>
    </row>
    <row r="26" spans="1:13" ht="12" customHeight="1">
      <c r="A26" s="243"/>
      <c r="B26" s="258"/>
      <c r="C26" s="259"/>
      <c r="D26" s="364" t="s">
        <v>236</v>
      </c>
      <c r="E26" s="365">
        <f>SUM(E11+E12+E13+E14+E15+E18+E21+E22+E23+E24)</f>
        <v>19453754870</v>
      </c>
      <c r="F26" s="365">
        <f>SUM(F11+F12+F13+F14+F15+F18+F21+F22+F23+F24)</f>
        <v>0</v>
      </c>
      <c r="G26" s="365">
        <f>SUM(G11+G12+G13+G14+G15+G18+G21+G22+G23+G24)</f>
        <v>19453754870</v>
      </c>
      <c r="H26" s="365">
        <f>SUM(H11+H12+H13+H14+H15+H18+H21+H22+H23+H24)</f>
        <v>26129246000</v>
      </c>
      <c r="I26" s="365">
        <f>SUM(I11+I12+I13+I14+I15+I18+I21+I22+I23+I24)</f>
        <v>26130393000</v>
      </c>
      <c r="J26" s="549">
        <f>SUM(J11:J24)</f>
        <v>6306354130</v>
      </c>
    </row>
    <row r="27" spans="1:13" ht="12" customHeight="1">
      <c r="A27" s="246"/>
      <c r="B27" s="260"/>
      <c r="C27" s="260"/>
      <c r="D27" s="260"/>
      <c r="E27" s="260"/>
      <c r="F27" s="260"/>
      <c r="G27" s="260"/>
      <c r="H27" s="551" t="s">
        <v>451</v>
      </c>
      <c r="I27" s="552"/>
      <c r="J27" s="550"/>
      <c r="M27" s="372"/>
    </row>
    <row r="28" spans="1:13" ht="12" customHeight="1">
      <c r="A28" s="243"/>
      <c r="B28" s="243"/>
      <c r="C28" s="243"/>
      <c r="D28" s="243"/>
      <c r="E28" s="244"/>
      <c r="F28" s="244"/>
      <c r="G28" s="244"/>
      <c r="H28" s="244"/>
      <c r="I28" s="244"/>
      <c r="J28" s="244"/>
    </row>
    <row r="29" spans="1:13" ht="12" customHeight="1">
      <c r="A29" s="243"/>
      <c r="B29" s="554" t="s">
        <v>237</v>
      </c>
      <c r="C29" s="554"/>
      <c r="D29" s="554"/>
      <c r="E29" s="555" t="s">
        <v>217</v>
      </c>
      <c r="F29" s="555"/>
      <c r="G29" s="555"/>
      <c r="H29" s="555"/>
      <c r="I29" s="555"/>
      <c r="J29" s="554" t="s">
        <v>218</v>
      </c>
    </row>
    <row r="30" spans="1:13" ht="22.5">
      <c r="A30" s="243"/>
      <c r="B30" s="554"/>
      <c r="C30" s="554"/>
      <c r="D30" s="554"/>
      <c r="E30" s="270" t="s">
        <v>219</v>
      </c>
      <c r="F30" s="271" t="s">
        <v>220</v>
      </c>
      <c r="G30" s="270" t="s">
        <v>221</v>
      </c>
      <c r="H30" s="270" t="s">
        <v>222</v>
      </c>
      <c r="I30" s="270" t="s">
        <v>223</v>
      </c>
      <c r="J30" s="554"/>
    </row>
    <row r="31" spans="1:13" ht="12" customHeight="1">
      <c r="A31" s="243"/>
      <c r="B31" s="554"/>
      <c r="C31" s="554"/>
      <c r="D31" s="554"/>
      <c r="E31" s="270" t="s">
        <v>224</v>
      </c>
      <c r="F31" s="270" t="s">
        <v>225</v>
      </c>
      <c r="G31" s="270" t="s">
        <v>226</v>
      </c>
      <c r="H31" s="270" t="s">
        <v>227</v>
      </c>
      <c r="I31" s="270" t="s">
        <v>228</v>
      </c>
      <c r="J31" s="270" t="s">
        <v>241</v>
      </c>
    </row>
    <row r="32" spans="1:13" ht="12" customHeight="1">
      <c r="A32" s="246"/>
      <c r="B32" s="247"/>
      <c r="C32" s="248"/>
      <c r="D32" s="249"/>
      <c r="E32" s="251"/>
      <c r="F32" s="251"/>
      <c r="G32" s="251"/>
      <c r="H32" s="251"/>
      <c r="I32" s="251"/>
      <c r="J32" s="251"/>
    </row>
    <row r="33" spans="1:10" ht="12" customHeight="1">
      <c r="A33" s="246"/>
      <c r="B33" s="261" t="s">
        <v>238</v>
      </c>
      <c r="C33" s="262"/>
      <c r="D33" s="272"/>
      <c r="E33" s="366">
        <f>+E34+E35+E36+E37+E40+E43+E44</f>
        <v>19453754870</v>
      </c>
      <c r="F33" s="366">
        <f t="shared" ref="F33:J33" si="2">+F34+F35+F36+F37+F40+F43+F44</f>
        <v>0</v>
      </c>
      <c r="G33" s="366">
        <f t="shared" si="2"/>
        <v>19453754870</v>
      </c>
      <c r="H33" s="366">
        <f t="shared" si="2"/>
        <v>24195547282</v>
      </c>
      <c r="I33" s="366">
        <f t="shared" si="2"/>
        <v>24459691000</v>
      </c>
      <c r="J33" s="366">
        <f t="shared" si="2"/>
        <v>5005936130</v>
      </c>
    </row>
    <row r="34" spans="1:10" ht="12" customHeight="1">
      <c r="A34" s="246"/>
      <c r="B34" s="252"/>
      <c r="C34" s="547" t="s">
        <v>85</v>
      </c>
      <c r="D34" s="548"/>
      <c r="E34" s="363">
        <v>619252261</v>
      </c>
      <c r="F34" s="363">
        <v>0</v>
      </c>
      <c r="G34" s="363">
        <f>+E34+F34</f>
        <v>619252261</v>
      </c>
      <c r="H34" s="363">
        <v>702756864</v>
      </c>
      <c r="I34" s="363">
        <v>698592000</v>
      </c>
      <c r="J34" s="363">
        <f>+I34-E34</f>
        <v>79339739</v>
      </c>
    </row>
    <row r="35" spans="1:10" ht="12" customHeight="1">
      <c r="A35" s="246"/>
      <c r="B35" s="252"/>
      <c r="C35" s="547" t="s">
        <v>89</v>
      </c>
      <c r="D35" s="548"/>
      <c r="E35" s="363">
        <v>0</v>
      </c>
      <c r="F35" s="363">
        <v>0</v>
      </c>
      <c r="G35" s="363">
        <f t="shared" ref="G35:G49" si="3">+E35+F35</f>
        <v>0</v>
      </c>
      <c r="H35" s="363">
        <v>119352394</v>
      </c>
      <c r="I35" s="363">
        <v>119731000</v>
      </c>
      <c r="J35" s="363">
        <f t="shared" ref="J35:J51" si="4">+I35-E35</f>
        <v>119731000</v>
      </c>
    </row>
    <row r="36" spans="1:10" ht="12" customHeight="1">
      <c r="A36" s="246"/>
      <c r="B36" s="252"/>
      <c r="C36" s="547" t="s">
        <v>91</v>
      </c>
      <c r="D36" s="548"/>
      <c r="E36" s="363">
        <v>415970609</v>
      </c>
      <c r="F36" s="363">
        <v>0</v>
      </c>
      <c r="G36" s="363">
        <f t="shared" si="3"/>
        <v>415970609</v>
      </c>
      <c r="H36" s="363">
        <v>540330373</v>
      </c>
      <c r="I36" s="363">
        <v>539469000</v>
      </c>
      <c r="J36" s="363">
        <f t="shared" si="4"/>
        <v>123498391</v>
      </c>
    </row>
    <row r="37" spans="1:10" ht="12" customHeight="1">
      <c r="A37" s="246"/>
      <c r="B37" s="252"/>
      <c r="C37" s="547" t="s">
        <v>229</v>
      </c>
      <c r="D37" s="548"/>
      <c r="E37" s="363">
        <f>+E38+E39</f>
        <v>20933000</v>
      </c>
      <c r="F37" s="363">
        <f>+F38+F39</f>
        <v>0</v>
      </c>
      <c r="G37" s="363">
        <f t="shared" si="3"/>
        <v>20933000</v>
      </c>
      <c r="H37" s="363">
        <f>+H38+H39</f>
        <v>85736449</v>
      </c>
      <c r="I37" s="363">
        <f>+I38+I39</f>
        <v>75495000</v>
      </c>
      <c r="J37" s="363">
        <f t="shared" si="4"/>
        <v>54562000</v>
      </c>
    </row>
    <row r="38" spans="1:10" ht="12" customHeight="1">
      <c r="A38" s="246"/>
      <c r="B38" s="252"/>
      <c r="C38" s="273"/>
      <c r="D38" s="263" t="s">
        <v>230</v>
      </c>
      <c r="E38" s="363">
        <v>20933000</v>
      </c>
      <c r="F38" s="363">
        <v>0</v>
      </c>
      <c r="G38" s="363">
        <f t="shared" si="3"/>
        <v>20933000</v>
      </c>
      <c r="H38" s="363">
        <v>85736449</v>
      </c>
      <c r="I38" s="363">
        <v>75495000</v>
      </c>
      <c r="J38" s="363">
        <f t="shared" si="4"/>
        <v>54562000</v>
      </c>
    </row>
    <row r="39" spans="1:10" ht="12" customHeight="1">
      <c r="A39" s="246"/>
      <c r="B39" s="252"/>
      <c r="C39" s="273"/>
      <c r="D39" s="263" t="s">
        <v>231</v>
      </c>
      <c r="E39" s="363">
        <v>0</v>
      </c>
      <c r="F39" s="363">
        <v>0</v>
      </c>
      <c r="G39" s="363">
        <f t="shared" si="3"/>
        <v>0</v>
      </c>
      <c r="H39" s="363">
        <v>0</v>
      </c>
      <c r="I39" s="363">
        <v>0</v>
      </c>
      <c r="J39" s="363">
        <f t="shared" si="4"/>
        <v>0</v>
      </c>
    </row>
    <row r="40" spans="1:10" ht="12" customHeight="1">
      <c r="A40" s="246"/>
      <c r="B40" s="252"/>
      <c r="C40" s="547" t="s">
        <v>232</v>
      </c>
      <c r="D40" s="548"/>
      <c r="E40" s="363">
        <f>+E41+E42</f>
        <v>478179000</v>
      </c>
      <c r="F40" s="363">
        <f>+F41+F42</f>
        <v>0</v>
      </c>
      <c r="G40" s="363">
        <f>+G41+G42</f>
        <v>478179000</v>
      </c>
      <c r="H40" s="363">
        <f>+H41+H42</f>
        <v>60822203</v>
      </c>
      <c r="I40" s="363">
        <f>+I41+I42</f>
        <v>53333000</v>
      </c>
      <c r="J40" s="363">
        <f t="shared" si="4"/>
        <v>-424846000</v>
      </c>
    </row>
    <row r="41" spans="1:10" ht="12" customHeight="1">
      <c r="A41" s="246"/>
      <c r="B41" s="252"/>
      <c r="C41" s="273"/>
      <c r="D41" s="263" t="s">
        <v>230</v>
      </c>
      <c r="E41" s="363">
        <v>478179000</v>
      </c>
      <c r="F41" s="363">
        <v>0</v>
      </c>
      <c r="G41" s="363">
        <f t="shared" si="3"/>
        <v>478179000</v>
      </c>
      <c r="H41" s="363">
        <v>60822203</v>
      </c>
      <c r="I41" s="363">
        <v>53333000</v>
      </c>
      <c r="J41" s="363">
        <f t="shared" si="4"/>
        <v>-424846000</v>
      </c>
    </row>
    <row r="42" spans="1:10" ht="12" customHeight="1">
      <c r="A42" s="246"/>
      <c r="B42" s="252"/>
      <c r="C42" s="273"/>
      <c r="D42" s="263" t="s">
        <v>231</v>
      </c>
      <c r="E42" s="363">
        <v>0</v>
      </c>
      <c r="F42" s="363">
        <v>0</v>
      </c>
      <c r="G42" s="363">
        <f t="shared" si="3"/>
        <v>0</v>
      </c>
      <c r="H42" s="363">
        <v>0</v>
      </c>
      <c r="I42" s="363">
        <v>0</v>
      </c>
      <c r="J42" s="363">
        <f t="shared" si="4"/>
        <v>0</v>
      </c>
    </row>
    <row r="43" spans="1:10" ht="12" customHeight="1">
      <c r="A43" s="246"/>
      <c r="B43" s="252"/>
      <c r="C43" s="547" t="s">
        <v>102</v>
      </c>
      <c r="D43" s="548"/>
      <c r="E43" s="363">
        <v>17919420000</v>
      </c>
      <c r="F43" s="363">
        <v>0</v>
      </c>
      <c r="G43" s="363">
        <f t="shared" si="3"/>
        <v>17919420000</v>
      </c>
      <c r="H43" s="363">
        <v>22686548999</v>
      </c>
      <c r="I43" s="363">
        <v>22973071000</v>
      </c>
      <c r="J43" s="363">
        <f t="shared" si="4"/>
        <v>5053651000</v>
      </c>
    </row>
    <row r="44" spans="1:10" ht="12" customHeight="1">
      <c r="A44" s="246"/>
      <c r="B44" s="252"/>
      <c r="C44" s="547" t="s">
        <v>234</v>
      </c>
      <c r="D44" s="548"/>
      <c r="E44" s="363">
        <v>0</v>
      </c>
      <c r="F44" s="363">
        <v>0</v>
      </c>
      <c r="G44" s="363">
        <f t="shared" si="3"/>
        <v>0</v>
      </c>
      <c r="H44" s="363">
        <v>0</v>
      </c>
      <c r="I44" s="363">
        <v>0</v>
      </c>
      <c r="J44" s="363">
        <f t="shared" si="4"/>
        <v>0</v>
      </c>
    </row>
    <row r="45" spans="1:10" ht="12" customHeight="1">
      <c r="A45" s="246"/>
      <c r="B45" s="252"/>
      <c r="C45" s="273"/>
      <c r="D45" s="263"/>
      <c r="E45" s="363"/>
      <c r="F45" s="363"/>
      <c r="G45" s="363"/>
      <c r="H45" s="363"/>
      <c r="I45" s="363"/>
      <c r="J45" s="363"/>
    </row>
    <row r="46" spans="1:10" ht="12" customHeight="1">
      <c r="A46" s="246"/>
      <c r="B46" s="261" t="s">
        <v>239</v>
      </c>
      <c r="C46" s="262"/>
      <c r="D46" s="263"/>
      <c r="E46" s="366">
        <f>+E47+E48+E49</f>
        <v>0</v>
      </c>
      <c r="F46" s="366">
        <f>+F47+F48+F49</f>
        <v>0</v>
      </c>
      <c r="G46" s="366">
        <f>+G47+G48+G49</f>
        <v>0</v>
      </c>
      <c r="H46" s="366">
        <f>+H47+H48+H49</f>
        <v>464611718</v>
      </c>
      <c r="I46" s="366">
        <f>+I47+I48+I49</f>
        <v>201615000</v>
      </c>
      <c r="J46" s="366">
        <f t="shared" si="4"/>
        <v>201615000</v>
      </c>
    </row>
    <row r="47" spans="1:10" ht="12" customHeight="1">
      <c r="A47" s="246"/>
      <c r="B47" s="261"/>
      <c r="C47" s="547" t="s">
        <v>206</v>
      </c>
      <c r="D47" s="548"/>
      <c r="E47" s="363">
        <v>0</v>
      </c>
      <c r="F47" s="363">
        <v>0</v>
      </c>
      <c r="G47" s="363">
        <f t="shared" si="3"/>
        <v>0</v>
      </c>
      <c r="H47" s="363">
        <v>0</v>
      </c>
      <c r="I47" s="363">
        <v>0</v>
      </c>
      <c r="J47" s="363">
        <f t="shared" si="4"/>
        <v>0</v>
      </c>
    </row>
    <row r="48" spans="1:10" ht="12" customHeight="1">
      <c r="A48" s="246"/>
      <c r="B48" s="252"/>
      <c r="C48" s="547" t="s">
        <v>233</v>
      </c>
      <c r="D48" s="548"/>
      <c r="E48" s="363">
        <v>0</v>
      </c>
      <c r="F48" s="363">
        <v>0</v>
      </c>
      <c r="G48" s="363">
        <f t="shared" si="3"/>
        <v>0</v>
      </c>
      <c r="H48" s="363">
        <v>464611718</v>
      </c>
      <c r="I48" s="363">
        <v>201615000</v>
      </c>
      <c r="J48" s="363">
        <f t="shared" si="4"/>
        <v>201615000</v>
      </c>
    </row>
    <row r="49" spans="1:11" ht="12" customHeight="1">
      <c r="A49" s="246"/>
      <c r="B49" s="252"/>
      <c r="C49" s="547" t="s">
        <v>234</v>
      </c>
      <c r="D49" s="548"/>
      <c r="E49" s="363">
        <v>0</v>
      </c>
      <c r="F49" s="363">
        <v>0</v>
      </c>
      <c r="G49" s="363">
        <f t="shared" si="3"/>
        <v>0</v>
      </c>
      <c r="H49" s="363">
        <v>0</v>
      </c>
      <c r="I49" s="363">
        <v>0</v>
      </c>
      <c r="J49" s="363">
        <f t="shared" si="4"/>
        <v>0</v>
      </c>
    </row>
    <row r="50" spans="1:11" s="266" customFormat="1" ht="12" customHeight="1">
      <c r="A50" s="243"/>
      <c r="B50" s="264"/>
      <c r="C50" s="274"/>
      <c r="D50" s="275"/>
      <c r="E50" s="363"/>
      <c r="F50" s="363"/>
      <c r="G50" s="363"/>
      <c r="H50" s="363"/>
      <c r="I50" s="363"/>
      <c r="J50" s="363"/>
      <c r="K50" s="265"/>
    </row>
    <row r="51" spans="1:11" ht="12" customHeight="1">
      <c r="A51" s="246"/>
      <c r="B51" s="261" t="s">
        <v>240</v>
      </c>
      <c r="C51" s="267"/>
      <c r="D51" s="263"/>
      <c r="E51" s="366">
        <f>+E52</f>
        <v>0</v>
      </c>
      <c r="F51" s="366">
        <f>+F52</f>
        <v>0</v>
      </c>
      <c r="G51" s="366">
        <f>+G52</f>
        <v>0</v>
      </c>
      <c r="H51" s="366">
        <f>+H52</f>
        <v>1469087000</v>
      </c>
      <c r="I51" s="366">
        <f>+I52</f>
        <v>1469087000</v>
      </c>
      <c r="J51" s="366">
        <f t="shared" si="4"/>
        <v>1469087000</v>
      </c>
    </row>
    <row r="52" spans="1:11" ht="12" customHeight="1">
      <c r="A52" s="246"/>
      <c r="B52" s="252"/>
      <c r="C52" s="547" t="s">
        <v>235</v>
      </c>
      <c r="D52" s="548"/>
      <c r="E52" s="363">
        <v>0</v>
      </c>
      <c r="F52" s="363">
        <v>0</v>
      </c>
      <c r="G52" s="363">
        <f t="shared" ref="G52" si="5">+E52+F52</f>
        <v>0</v>
      </c>
      <c r="H52" s="363">
        <v>1469087000</v>
      </c>
      <c r="I52" s="363">
        <v>1469087000</v>
      </c>
      <c r="J52" s="363">
        <f>+I52-E52</f>
        <v>1469087000</v>
      </c>
    </row>
    <row r="53" spans="1:11" ht="12" customHeight="1">
      <c r="A53" s="246"/>
      <c r="B53" s="254"/>
      <c r="C53" s="255"/>
      <c r="D53" s="256"/>
      <c r="E53" s="257"/>
      <c r="F53" s="257"/>
      <c r="G53" s="257"/>
      <c r="H53" s="257"/>
      <c r="I53" s="257"/>
      <c r="J53" s="257"/>
    </row>
    <row r="54" spans="1:11" ht="12" customHeight="1">
      <c r="A54" s="243"/>
      <c r="B54" s="258"/>
      <c r="C54" s="259"/>
      <c r="D54" s="268" t="s">
        <v>236</v>
      </c>
      <c r="E54" s="365">
        <f>+E34+E35+E36+E37+E40+E43+E44+E46+E51</f>
        <v>19453754870</v>
      </c>
      <c r="F54" s="365">
        <f t="shared" ref="F54:I54" si="6">+F34+F35+F36+F37+F40+F43+F44+F46+F51</f>
        <v>0</v>
      </c>
      <c r="G54" s="365">
        <f t="shared" si="6"/>
        <v>19453754870</v>
      </c>
      <c r="H54" s="365">
        <f t="shared" si="6"/>
        <v>26129246000</v>
      </c>
      <c r="I54" s="365">
        <f t="shared" si="6"/>
        <v>26130393000</v>
      </c>
      <c r="J54" s="549">
        <f>+J33+J46+J51</f>
        <v>6676638130</v>
      </c>
    </row>
    <row r="55" spans="1:11">
      <c r="A55" s="246"/>
      <c r="B55" s="260"/>
      <c r="C55" s="260"/>
      <c r="D55" s="260"/>
      <c r="E55" s="260"/>
      <c r="F55" s="260"/>
      <c r="G55" s="260"/>
      <c r="H55" s="551" t="s">
        <v>451</v>
      </c>
      <c r="I55" s="552"/>
      <c r="J55" s="550"/>
    </row>
    <row r="56" spans="1:11">
      <c r="A56" s="246"/>
      <c r="B56" s="546"/>
      <c r="C56" s="546"/>
      <c r="D56" s="546"/>
      <c r="E56" s="546"/>
      <c r="F56" s="546"/>
      <c r="G56" s="546"/>
      <c r="H56" s="546"/>
      <c r="I56" s="546"/>
      <c r="J56" s="546"/>
    </row>
    <row r="57" spans="1:11">
      <c r="B57" s="269"/>
      <c r="C57" s="269"/>
      <c r="D57" s="241"/>
      <c r="E57" s="241"/>
      <c r="F57" s="241"/>
      <c r="G57" s="241"/>
      <c r="H57" s="241"/>
      <c r="I57" s="241"/>
      <c r="J57" s="241"/>
    </row>
    <row r="58" spans="1:11">
      <c r="B58" s="241"/>
      <c r="C58" s="241"/>
      <c r="D58" s="241"/>
      <c r="E58" s="241"/>
      <c r="F58" s="241"/>
      <c r="G58" s="241"/>
      <c r="H58" s="241"/>
      <c r="I58" s="241"/>
      <c r="J58" s="241"/>
    </row>
    <row r="59" spans="1:11">
      <c r="B59" s="241"/>
      <c r="C59" s="241"/>
      <c r="D59" s="241"/>
      <c r="E59" s="241"/>
      <c r="F59" s="241"/>
      <c r="G59" s="241"/>
      <c r="H59" s="241"/>
      <c r="I59" s="241"/>
      <c r="J59" s="241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</vt:i4>
      </vt:variant>
    </vt:vector>
  </HeadingPairs>
  <TitlesOfParts>
    <vt:vector size="23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EADP!Área_de_impresión</vt:lpstr>
      <vt:lpstr>EVHP!Área_de_impresión</vt:lpstr>
      <vt:lpstr>COG!Títulos_a_imprimir</vt:lpstr>
      <vt:lpstr>'Rel Cta Banc'!Títulos_a_imprimir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2015-04-09T20:16:26Z</cp:lastPrinted>
  <dcterms:created xsi:type="dcterms:W3CDTF">2014-01-27T16:27:43Z</dcterms:created>
  <dcterms:modified xsi:type="dcterms:W3CDTF">2015-09-01T23:19:09Z</dcterms:modified>
</cp:coreProperties>
</file>